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ИСПОЛНЕНИЕ 2025\Исполнение 9 месяцев 2025 г\ЕДОГОН исполнение 9 месяцев 2025 г\"/>
    </mc:Choice>
  </mc:AlternateContent>
  <xr:revisionPtr revIDLastSave="0" documentId="13_ncr:1_{1AC4FD47-17D5-4628-9268-4A1CA8106548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Едогон!$A$12:$K$83</definedName>
    <definedName name="_xlnm.Print_Area" localSheetId="0">Едогон!$A$1:$J$87</definedName>
  </definedNames>
  <calcPr calcId="191029"/>
</workbook>
</file>

<file path=xl/calcChain.xml><?xml version="1.0" encoding="utf-8"?>
<calcChain xmlns="http://schemas.openxmlformats.org/spreadsheetml/2006/main">
  <c r="I52" i="2" l="1"/>
  <c r="K71" i="2"/>
  <c r="I30" i="2"/>
  <c r="I31" i="2"/>
  <c r="I32" i="2"/>
  <c r="I33" i="2"/>
  <c r="I34" i="2"/>
  <c r="I29" i="2"/>
  <c r="C73" i="2" l="1"/>
  <c r="C72" i="2"/>
  <c r="D52" i="2"/>
  <c r="D71" i="2" s="1"/>
  <c r="E71" i="2" s="1"/>
  <c r="I72" i="2" s="1"/>
  <c r="E58" i="2"/>
  <c r="C52" i="2"/>
  <c r="C59" i="2"/>
  <c r="C14" i="2"/>
  <c r="C15" i="2"/>
  <c r="C16" i="2"/>
  <c r="C13" i="2"/>
  <c r="C30" i="2"/>
  <c r="C38" i="2"/>
  <c r="C46" i="2"/>
  <c r="C54" i="2"/>
  <c r="D13" i="2"/>
  <c r="E13" i="2"/>
  <c r="H69" i="2"/>
  <c r="I69" i="2" l="1"/>
  <c r="I13" i="2"/>
  <c r="I15" i="2"/>
  <c r="I19" i="2"/>
  <c r="I23" i="2"/>
  <c r="I27" i="2"/>
  <c r="I36" i="2"/>
  <c r="I41" i="2"/>
  <c r="I45" i="2"/>
  <c r="I67" i="2"/>
  <c r="I53" i="2"/>
  <c r="I65" i="2"/>
  <c r="I38" i="2"/>
  <c r="I17" i="2"/>
  <c r="I21" i="2"/>
  <c r="I39" i="2"/>
  <c r="I58" i="2"/>
  <c r="I18" i="2"/>
  <c r="I26" i="2"/>
  <c r="I40" i="2"/>
  <c r="I70" i="2"/>
  <c r="I46" i="2"/>
  <c r="I16" i="2"/>
  <c r="I20" i="2"/>
  <c r="I24" i="2"/>
  <c r="I28" i="2"/>
  <c r="I37" i="2"/>
  <c r="I42" i="2"/>
  <c r="I25" i="2"/>
  <c r="I43" i="2"/>
  <c r="I62" i="2"/>
  <c r="I35" i="2"/>
  <c r="I14" i="2"/>
  <c r="I22" i="2"/>
  <c r="I44" i="2"/>
  <c r="I66" i="2"/>
  <c r="H71" i="2"/>
  <c r="I57" i="2"/>
  <c r="I68" i="2"/>
  <c r="E81" i="2" l="1"/>
  <c r="D59" i="2" l="1"/>
  <c r="E76" i="2" l="1"/>
  <c r="D74" i="2"/>
  <c r="E61" i="2"/>
  <c r="J61" i="2" s="1"/>
  <c r="E60" i="2"/>
  <c r="J60" i="2" s="1"/>
  <c r="E59" i="2"/>
  <c r="C74" i="2"/>
  <c r="J59" i="2" l="1"/>
  <c r="G59" i="2"/>
  <c r="G61" i="2"/>
  <c r="F59" i="2"/>
  <c r="F61" i="2"/>
  <c r="D73" i="2" l="1"/>
  <c r="D72" i="2" s="1"/>
  <c r="D75" i="2"/>
  <c r="D18" i="2" l="1"/>
  <c r="E18" i="2" s="1"/>
  <c r="C18" i="2"/>
  <c r="C23" i="2"/>
  <c r="C75" i="2"/>
  <c r="D23" i="2"/>
  <c r="E26" i="2"/>
  <c r="J26" i="2" l="1"/>
  <c r="F26" i="2"/>
  <c r="D30" i="2" l="1"/>
  <c r="E17" i="2" l="1"/>
  <c r="E19" i="2"/>
  <c r="E20" i="2"/>
  <c r="E21" i="2"/>
  <c r="E22" i="2"/>
  <c r="E24" i="2"/>
  <c r="E25" i="2"/>
  <c r="E27" i="2"/>
  <c r="E28" i="2"/>
  <c r="E29" i="2"/>
  <c r="E30" i="2"/>
  <c r="E31" i="2"/>
  <c r="E33" i="2"/>
  <c r="E34" i="2"/>
  <c r="E36" i="2"/>
  <c r="E37" i="2"/>
  <c r="E39" i="2"/>
  <c r="E41" i="2"/>
  <c r="E42" i="2"/>
  <c r="E43" i="2"/>
  <c r="E44" i="2"/>
  <c r="E45" i="2"/>
  <c r="E47" i="2"/>
  <c r="E48" i="2"/>
  <c r="E49" i="2"/>
  <c r="E51" i="2"/>
  <c r="E53" i="2"/>
  <c r="E55" i="2"/>
  <c r="E56" i="2"/>
  <c r="E57" i="2"/>
  <c r="E63" i="2"/>
  <c r="E64" i="2"/>
  <c r="E66" i="2"/>
  <c r="E68" i="2"/>
  <c r="F68" i="2" s="1"/>
  <c r="E70" i="2"/>
  <c r="E77" i="2"/>
  <c r="F77" i="2" s="1"/>
  <c r="E86" i="2"/>
  <c r="F76" i="2" l="1"/>
  <c r="G76" i="2"/>
  <c r="H30" i="2"/>
  <c r="F30" i="2"/>
  <c r="G30" i="2"/>
  <c r="F70" i="2"/>
  <c r="G70" i="2"/>
  <c r="F63" i="2"/>
  <c r="G63" i="2"/>
  <c r="F53" i="2"/>
  <c r="G53" i="2"/>
  <c r="F49" i="2"/>
  <c r="F48" i="2"/>
  <c r="G48" i="2"/>
  <c r="F44" i="2"/>
  <c r="H31" i="2"/>
  <c r="G31" i="2"/>
  <c r="F31" i="2"/>
  <c r="F29" i="2"/>
  <c r="F22" i="2"/>
  <c r="G22" i="2"/>
  <c r="F21" i="2"/>
  <c r="F55" i="2"/>
  <c r="G55" i="2"/>
  <c r="F56" i="2"/>
  <c r="G56" i="2"/>
  <c r="H34" i="2"/>
  <c r="F34" i="2"/>
  <c r="G34" i="2"/>
  <c r="H33" i="2"/>
  <c r="F33" i="2"/>
  <c r="G33" i="2"/>
  <c r="F24" i="2"/>
  <c r="G24" i="2"/>
  <c r="G25" i="2"/>
  <c r="F25" i="2"/>
  <c r="E75" i="2" l="1"/>
  <c r="J21" i="2"/>
  <c r="F75" i="2" l="1"/>
  <c r="J57" i="2"/>
  <c r="J75" i="2"/>
  <c r="D54" i="2"/>
  <c r="E54" i="2" s="1"/>
  <c r="F54" i="2" l="1"/>
  <c r="G54" i="2"/>
  <c r="F19" i="2"/>
  <c r="F20" i="2"/>
  <c r="E74" i="2" l="1"/>
  <c r="E73" i="2"/>
  <c r="D16" i="2"/>
  <c r="E16" i="2" s="1"/>
  <c r="D15" i="2"/>
  <c r="E15" i="2" s="1"/>
  <c r="G19" i="2"/>
  <c r="D62" i="2"/>
  <c r="E62" i="2" s="1"/>
  <c r="H66" i="2" l="1"/>
  <c r="H62" i="2"/>
  <c r="H68" i="2"/>
  <c r="H64" i="2"/>
  <c r="G62" i="2"/>
  <c r="H63" i="2"/>
  <c r="F73" i="2"/>
  <c r="G73" i="2"/>
  <c r="F74" i="2"/>
  <c r="G74" i="2"/>
  <c r="E72" i="2"/>
  <c r="G15" i="2"/>
  <c r="G16" i="2"/>
  <c r="F15" i="2"/>
  <c r="F16" i="2"/>
  <c r="F72" i="2" l="1"/>
  <c r="G72" i="2"/>
  <c r="D86" i="2"/>
  <c r="C86" i="2"/>
  <c r="D82" i="2"/>
  <c r="C82" i="2"/>
  <c r="D69" i="2"/>
  <c r="E69" i="2" s="1"/>
  <c r="C69" i="2"/>
  <c r="D67" i="2"/>
  <c r="E67" i="2" s="1"/>
  <c r="C67" i="2"/>
  <c r="D65" i="2"/>
  <c r="E65" i="2" s="1"/>
  <c r="H65" i="2" s="1"/>
  <c r="C65" i="2"/>
  <c r="C62" i="2"/>
  <c r="F62" i="2" s="1"/>
  <c r="E52" i="2"/>
  <c r="D50" i="2"/>
  <c r="E50" i="2" s="1"/>
  <c r="C50" i="2"/>
  <c r="D46" i="2"/>
  <c r="D40" i="2"/>
  <c r="E40" i="2" s="1"/>
  <c r="C40" i="2"/>
  <c r="D38" i="2"/>
  <c r="E38" i="2" s="1"/>
  <c r="D35" i="2"/>
  <c r="E35" i="2" s="1"/>
  <c r="C35" i="2"/>
  <c r="D32" i="2"/>
  <c r="E32" i="2" s="1"/>
  <c r="C32" i="2"/>
  <c r="E23" i="2"/>
  <c r="E46" i="2" l="1"/>
  <c r="G46" i="2" s="1"/>
  <c r="H59" i="2"/>
  <c r="H60" i="2"/>
  <c r="H61" i="2"/>
  <c r="H26" i="2"/>
  <c r="F67" i="2"/>
  <c r="H67" i="2"/>
  <c r="G69" i="2"/>
  <c r="F69" i="2"/>
  <c r="H70" i="2"/>
  <c r="H46" i="2"/>
  <c r="F46" i="2"/>
  <c r="H49" i="2"/>
  <c r="H42" i="2"/>
  <c r="H38" i="2"/>
  <c r="H43" i="2"/>
  <c r="H40" i="2"/>
  <c r="H41" i="2"/>
  <c r="H39" i="2"/>
  <c r="H45" i="2"/>
  <c r="F38" i="2"/>
  <c r="G38" i="2"/>
  <c r="H44" i="2"/>
  <c r="H50" i="2"/>
  <c r="H51" i="2"/>
  <c r="H29" i="2"/>
  <c r="H37" i="2"/>
  <c r="H22" i="2"/>
  <c r="H36" i="2"/>
  <c r="H27" i="2"/>
  <c r="H28" i="2"/>
  <c r="H25" i="2"/>
  <c r="H21" i="2"/>
  <c r="H24" i="2"/>
  <c r="H52" i="2"/>
  <c r="H57" i="2"/>
  <c r="H53" i="2"/>
  <c r="F52" i="2"/>
  <c r="G52" i="2"/>
  <c r="H58" i="2"/>
  <c r="H56" i="2"/>
  <c r="H55" i="2"/>
  <c r="H54" i="2"/>
  <c r="H32" i="2"/>
  <c r="F32" i="2"/>
  <c r="G32" i="2"/>
  <c r="F23" i="2"/>
  <c r="G23" i="2"/>
  <c r="H23" i="2"/>
  <c r="F18" i="2"/>
  <c r="G18" i="2"/>
  <c r="D14" i="2"/>
  <c r="E14" i="2" s="1"/>
  <c r="F14" i="2" s="1"/>
  <c r="H48" i="2" l="1"/>
  <c r="H47" i="2"/>
  <c r="C71" i="2"/>
  <c r="F71" i="2" s="1"/>
  <c r="I50" i="2"/>
  <c r="G71" i="2"/>
  <c r="F17" i="2"/>
  <c r="D83" i="2"/>
  <c r="D81" i="2" s="1"/>
  <c r="D78" i="2"/>
  <c r="G17" i="2"/>
  <c r="G14" i="2"/>
  <c r="H14" i="2"/>
  <c r="J32" i="2"/>
  <c r="C78" i="2" l="1"/>
  <c r="C83" i="2"/>
  <c r="C81" i="2" s="1"/>
  <c r="E78" i="2"/>
  <c r="I64" i="2"/>
  <c r="I63" i="2"/>
  <c r="I59" i="2"/>
  <c r="I60" i="2"/>
  <c r="I61" i="2"/>
  <c r="H17" i="2"/>
  <c r="H16" i="2"/>
  <c r="H15" i="2"/>
  <c r="H19" i="2"/>
  <c r="H20" i="2"/>
  <c r="H18" i="2"/>
  <c r="F13" i="2"/>
  <c r="I76" i="2" l="1"/>
  <c r="I75" i="2"/>
  <c r="I74" i="2"/>
  <c r="I73" i="2"/>
  <c r="J18" i="2"/>
  <c r="J77" i="2"/>
  <c r="J76" i="2"/>
  <c r="J70" i="2"/>
  <c r="J68" i="2"/>
  <c r="J66" i="2"/>
  <c r="J64" i="2"/>
  <c r="J63" i="2"/>
  <c r="J62" i="2"/>
  <c r="J58" i="2"/>
  <c r="J56" i="2"/>
  <c r="J55" i="2"/>
  <c r="J53" i="2"/>
  <c r="J51" i="2"/>
  <c r="J49" i="2"/>
  <c r="J48" i="2"/>
  <c r="J47" i="2"/>
  <c r="J45" i="2"/>
  <c r="J44" i="2"/>
  <c r="J43" i="2"/>
  <c r="J42" i="2"/>
  <c r="J41" i="2"/>
  <c r="J39" i="2"/>
  <c r="J37" i="2"/>
  <c r="J36" i="2"/>
  <c r="J34" i="2"/>
  <c r="J33" i="2"/>
  <c r="J29" i="2"/>
  <c r="J28" i="2"/>
  <c r="J27" i="2"/>
  <c r="J25" i="2"/>
  <c r="J24" i="2"/>
  <c r="J23" i="2"/>
  <c r="J22" i="2"/>
  <c r="J20" i="2"/>
  <c r="J19" i="2"/>
  <c r="J35" i="2" l="1"/>
  <c r="J40" i="2"/>
  <c r="J54" i="2"/>
  <c r="J65" i="2"/>
  <c r="J38" i="2"/>
  <c r="J46" i="2"/>
  <c r="J52" i="2"/>
  <c r="J67" i="2"/>
  <c r="J69" i="2"/>
  <c r="J14" i="2"/>
  <c r="J16" i="2"/>
  <c r="J17" i="2"/>
  <c r="J50" i="2"/>
  <c r="J74" i="2"/>
  <c r="J15" i="2"/>
  <c r="J31" i="2" l="1"/>
  <c r="G13" i="2"/>
  <c r="J13" i="2"/>
  <c r="J72" i="2"/>
  <c r="J30" i="2"/>
  <c r="J73" i="2"/>
  <c r="I56" i="2" l="1"/>
  <c r="I55" i="2"/>
  <c r="I51" i="2"/>
  <c r="I48" i="2"/>
  <c r="I77" i="2"/>
  <c r="I49" i="2"/>
  <c r="I47" i="2"/>
  <c r="I54" i="2"/>
  <c r="J71" i="2"/>
</calcChain>
</file>

<file path=xl/sharedStrings.xml><?xml version="1.0" encoding="utf-8"?>
<sst xmlns="http://schemas.openxmlformats.org/spreadsheetml/2006/main" count="126" uniqueCount="113">
  <si>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</si>
  <si>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</si>
  <si>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</si>
  <si>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</si>
  <si>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</si>
  <si>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</si>
  <si>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</si>
  <si>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</si>
  <si>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</si>
  <si>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</si>
  <si>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</si>
  <si>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</si>
  <si>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</si>
  <si>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</si>
  <si>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</si>
  <si>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</si>
  <si>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</si>
  <si>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</si>
  <si>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</si>
  <si>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</si>
  <si>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</si>
  <si>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</si>
  <si>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</si>
  <si>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</si>
  <si>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</si>
  <si>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</si>
  <si>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</si>
  <si>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</si>
  <si>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</si>
  <si>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</si>
  <si>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</si>
  <si>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</si>
  <si>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</si>
  <si>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</si>
  <si>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</si>
  <si>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</si>
  <si>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</si>
  <si>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</si>
  <si>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</si>
  <si>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</si>
  <si>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</si>
  <si>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</si>
  <si>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</si>
  <si>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</si>
  <si>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</si>
  <si>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</si>
  <si>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</si>
  <si>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</si>
  <si>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</si>
  <si>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</si>
  <si>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</si>
  <si>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</si>
  <si>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</si>
  <si>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</si>
  <si>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</si>
  <si>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</si>
  <si>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</si>
  <si>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</si>
  <si>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</si>
  <si>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</si>
  <si>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</si>
  <si>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</si>
  <si>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</si>
  <si>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</si>
  <si>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</si>
  <si>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</si>
  <si>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</si>
  <si>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</si>
  <si>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</si>
  <si>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</si>
  <si>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</si>
  <si>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</si>
  <si>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</si>
  <si>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</si>
  <si>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</si>
  <si>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</si>
  <si>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</si>
  <si>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</si>
  <si>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</si>
  <si>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</si>
  <si>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</si>
  <si>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</si>
  <si>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</si>
  <si>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</si>
  <si>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</si>
  <si>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</si>
  <si>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</si>
  <si>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</si>
  <si>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</si>
  <si>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</si>
  <si>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</si>
  <si>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</si>
  <si>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</si>
  <si>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</si>
  <si>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</si>
  <si>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</si>
  <si>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</si>
  <si>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</si>
  <si>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</si>
  <si>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</si>
  <si>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</si>
  <si>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</si>
  <si>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</si>
  <si>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</si>
  <si>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</si>
  <si>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</si>
  <si>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</si>
  <si>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</si>
  <si>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за 9 месяцев 2025 года</t>
  </si>
  <si>
    <t xml:space="preserve">                   на 01 октября 2025 года по расходам</t>
  </si>
  <si>
    <t>Уточненный план на 01.10.2025 г., руб.</t>
  </si>
  <si>
    <t>Исполнено на 01.10.2025 г., руб.</t>
  </si>
  <si>
    <t>к квартальному назначению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</si>
</sst>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2" fontId="3" fillId="0" borderId="0" xfId="0" applyNumberFormat="1" applyFont="1" applyFill="1"/>
    <xf numFmtId="2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showGridLines="0" tabSelected="1" view="pageBreakPreview" topLeftCell="A40" zoomScaleNormal="100" zoomScaleSheetLayoutView="100" workbookViewId="0">
      <selection activeCell="I13" sqref="I13:I71"/>
    </sheetView>
  </sheetViews>
  <sheetFormatPr defaultColWidth="9.140625" defaultRowHeight="12" x14ac:dyDescent="0.2"/>
  <cols>
    <col min="1" max="1" width="6.42578125" style="3" customWidth="1"/>
    <col min="2" max="2" width="38.42578125" style="3" customWidth="1"/>
    <col min="3" max="3" width="11.42578125" style="3" customWidth="1"/>
    <col min="4" max="4" width="11.140625" style="3" customWidth="1"/>
    <col min="5" max="5" width="12.42578125" style="3" customWidth="1"/>
    <col min="6" max="6" width="10.42578125" style="3" customWidth="1"/>
    <col min="7" max="7" width="12.85546875" style="3" customWidth="1"/>
    <col min="8" max="9" width="9.140625" style="3"/>
    <col min="10" max="11" width="8.140625" style="3" customWidth="1"/>
    <col min="12" max="16384" width="9.140625" style="3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108</v>
      </c>
    </row>
    <row r="6" spans="1:11" ht="20.100000000000001" customHeight="1" x14ac:dyDescent="0.3">
      <c r="A6" s="59" t="s">
        <v>79</v>
      </c>
      <c r="B6" s="59"/>
      <c r="C6" s="59"/>
      <c r="D6" s="59"/>
      <c r="E6" s="59"/>
      <c r="F6" s="59"/>
      <c r="G6" s="59"/>
      <c r="H6" s="59"/>
      <c r="I6" s="59"/>
      <c r="J6" s="59"/>
    </row>
    <row r="7" spans="1:11" ht="13.5" customHeight="1" x14ac:dyDescent="0.3">
      <c r="A7" s="59" t="s">
        <v>100</v>
      </c>
      <c r="B7" s="59"/>
      <c r="C7" s="59"/>
      <c r="D7" s="59"/>
      <c r="E7" s="59"/>
      <c r="F7" s="59"/>
      <c r="G7" s="59"/>
      <c r="H7" s="59"/>
      <c r="I7" s="59"/>
      <c r="J7" s="59"/>
    </row>
    <row r="8" spans="1:11" ht="13.5" customHeight="1" x14ac:dyDescent="0.3">
      <c r="A8" s="59" t="s">
        <v>109</v>
      </c>
      <c r="B8" s="59"/>
      <c r="C8" s="59"/>
      <c r="D8" s="59"/>
      <c r="E8" s="59"/>
      <c r="F8" s="59"/>
      <c r="G8" s="59"/>
      <c r="H8" s="59"/>
      <c r="I8" s="59"/>
      <c r="J8" s="59"/>
    </row>
    <row r="9" spans="1:11" ht="13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12" customHeight="1" x14ac:dyDescent="0.2">
      <c r="A10" s="5"/>
      <c r="B10" s="5"/>
      <c r="D10" s="6"/>
      <c r="E10" s="6"/>
      <c r="G10" s="6"/>
    </row>
    <row r="11" spans="1:11" ht="13.15" customHeight="1" x14ac:dyDescent="0.2">
      <c r="A11" s="60" t="s">
        <v>94</v>
      </c>
      <c r="B11" s="61" t="s">
        <v>0</v>
      </c>
      <c r="C11" s="61" t="s">
        <v>98</v>
      </c>
      <c r="D11" s="61" t="s">
        <v>110</v>
      </c>
      <c r="E11" s="61" t="s">
        <v>111</v>
      </c>
      <c r="F11" s="61" t="s">
        <v>78</v>
      </c>
      <c r="G11" s="61"/>
      <c r="H11" s="61" t="s">
        <v>92</v>
      </c>
      <c r="I11" s="61" t="s">
        <v>93</v>
      </c>
      <c r="J11" s="62" t="s">
        <v>99</v>
      </c>
    </row>
    <row r="12" spans="1:11" ht="55.5" customHeight="1" x14ac:dyDescent="0.2">
      <c r="A12" s="60"/>
      <c r="B12" s="61"/>
      <c r="C12" s="61"/>
      <c r="D12" s="61"/>
      <c r="E12" s="61"/>
      <c r="F12" s="7" t="s">
        <v>91</v>
      </c>
      <c r="G12" s="56" t="s">
        <v>112</v>
      </c>
      <c r="H12" s="61"/>
      <c r="I12" s="61"/>
      <c r="J12" s="62"/>
    </row>
    <row r="13" spans="1:11" s="12" customFormat="1" ht="13.15" customHeight="1" x14ac:dyDescent="0.2">
      <c r="A13" s="8" t="s">
        <v>13</v>
      </c>
      <c r="B13" s="31" t="s">
        <v>1</v>
      </c>
      <c r="C13" s="15">
        <f>C17+C22++C27+C28+C29</f>
        <v>6417016.0800000001</v>
      </c>
      <c r="D13" s="15">
        <f>D17+D22++D27+D28+D29</f>
        <v>5605836.7299999995</v>
      </c>
      <c r="E13" s="15">
        <f>D13</f>
        <v>5605836.7299999995</v>
      </c>
      <c r="F13" s="10">
        <f>E13*100/C13</f>
        <v>87.358932253135322</v>
      </c>
      <c r="G13" s="10">
        <f>E13/D13*100</f>
        <v>100</v>
      </c>
      <c r="H13" s="11">
        <v>100</v>
      </c>
      <c r="I13" s="63">
        <f>SUM(E13/E$71*100)</f>
        <v>39.26942291736303</v>
      </c>
      <c r="J13" s="9">
        <f t="shared" ref="J13:J28" si="0">D13-E13</f>
        <v>0</v>
      </c>
      <c r="K13" s="57">
        <v>39.299999999999997</v>
      </c>
    </row>
    <row r="14" spans="1:11" s="12" customFormat="1" ht="13.15" customHeight="1" x14ac:dyDescent="0.2">
      <c r="A14" s="13"/>
      <c r="B14" s="32" t="s">
        <v>7</v>
      </c>
      <c r="C14" s="48">
        <f>C15+C16</f>
        <v>5970259.2999999998</v>
      </c>
      <c r="D14" s="48">
        <f>D15+D16</f>
        <v>5254467.0699999994</v>
      </c>
      <c r="E14" s="48">
        <f t="shared" ref="E14:E77" si="1">D14</f>
        <v>5254467.0699999994</v>
      </c>
      <c r="F14" s="14">
        <f t="shared" ref="F14:F20" si="2">E14*100/C14</f>
        <v>88.010701143248497</v>
      </c>
      <c r="G14" s="14">
        <f t="shared" ref="G14:G19" si="3">E14/D14*100</f>
        <v>100</v>
      </c>
      <c r="H14" s="11">
        <f>E14/$E$13*100</f>
        <v>93.732074676388223</v>
      </c>
      <c r="I14" s="64">
        <f t="shared" ref="I14:I51" si="4">SUM(E14/E$71*100)</f>
        <v>36.808044813889424</v>
      </c>
      <c r="J14" s="15">
        <f t="shared" si="0"/>
        <v>0</v>
      </c>
      <c r="K14" s="57"/>
    </row>
    <row r="15" spans="1:11" s="12" customFormat="1" ht="13.15" customHeight="1" x14ac:dyDescent="0.2">
      <c r="A15" s="13"/>
      <c r="B15" s="32" t="s">
        <v>2</v>
      </c>
      <c r="C15" s="48">
        <f>C19+C24</f>
        <v>4575965.26</v>
      </c>
      <c r="D15" s="48">
        <f t="shared" ref="D15:D16" si="5">D19+D24</f>
        <v>4012140.6599999997</v>
      </c>
      <c r="E15" s="48">
        <f t="shared" si="1"/>
        <v>4012140.6599999997</v>
      </c>
      <c r="F15" s="14">
        <f t="shared" si="2"/>
        <v>87.6785646751173</v>
      </c>
      <c r="G15" s="14">
        <f t="shared" si="3"/>
        <v>100</v>
      </c>
      <c r="H15" s="11">
        <f t="shared" ref="H15:H20" si="6">E15/$E$13*100</f>
        <v>71.570772629334144</v>
      </c>
      <c r="I15" s="64">
        <f t="shared" si="4"/>
        <v>28.105429389037528</v>
      </c>
      <c r="J15" s="15">
        <f t="shared" si="0"/>
        <v>0</v>
      </c>
      <c r="K15" s="57"/>
    </row>
    <row r="16" spans="1:11" s="12" customFormat="1" ht="13.15" customHeight="1" x14ac:dyDescent="0.2">
      <c r="A16" s="13"/>
      <c r="B16" s="32" t="s">
        <v>19</v>
      </c>
      <c r="C16" s="48">
        <f>C20+C25</f>
        <v>1394294.04</v>
      </c>
      <c r="D16" s="48">
        <f t="shared" si="5"/>
        <v>1242326.4099999999</v>
      </c>
      <c r="E16" s="48">
        <f t="shared" si="1"/>
        <v>1242326.4099999999</v>
      </c>
      <c r="F16" s="14">
        <f t="shared" si="2"/>
        <v>89.100747357422534</v>
      </c>
      <c r="G16" s="14">
        <f t="shared" si="3"/>
        <v>100</v>
      </c>
      <c r="H16" s="11">
        <f>E16/$E$13*100</f>
        <v>22.16130204705409</v>
      </c>
      <c r="I16" s="64">
        <f t="shared" si="4"/>
        <v>8.702615424851901</v>
      </c>
      <c r="J16" s="15">
        <f t="shared" si="0"/>
        <v>0</v>
      </c>
      <c r="K16" s="57"/>
    </row>
    <row r="17" spans="1:11" ht="13.15" customHeight="1" x14ac:dyDescent="0.2">
      <c r="A17" s="16" t="s">
        <v>17</v>
      </c>
      <c r="B17" s="33" t="s">
        <v>29</v>
      </c>
      <c r="C17" s="49">
        <v>1291783.43</v>
      </c>
      <c r="D17" s="17">
        <v>989023.51</v>
      </c>
      <c r="E17" s="17">
        <f t="shared" si="1"/>
        <v>989023.51</v>
      </c>
      <c r="F17" s="2">
        <f t="shared" si="2"/>
        <v>76.562640999350805</v>
      </c>
      <c r="G17" s="2">
        <f t="shared" si="3"/>
        <v>100</v>
      </c>
      <c r="H17" s="18">
        <f t="shared" si="6"/>
        <v>17.642745546033769</v>
      </c>
      <c r="I17" s="2">
        <f t="shared" si="4"/>
        <v>6.9282043627062304</v>
      </c>
      <c r="J17" s="17">
        <f t="shared" si="0"/>
        <v>0</v>
      </c>
      <c r="K17" s="58"/>
    </row>
    <row r="18" spans="1:11" ht="13.15" customHeight="1" x14ac:dyDescent="0.2">
      <c r="A18" s="16"/>
      <c r="B18" s="34" t="s">
        <v>6</v>
      </c>
      <c r="C18" s="17">
        <f>+C19+C20+C21</f>
        <v>1290789.3999999999</v>
      </c>
      <c r="D18" s="17">
        <f>+D19+D20+D21</f>
        <v>988029.48</v>
      </c>
      <c r="E18" s="17">
        <f>D18</f>
        <v>988029.48</v>
      </c>
      <c r="F18" s="2">
        <f t="shared" si="2"/>
        <v>76.544592014777933</v>
      </c>
      <c r="G18" s="2">
        <f t="shared" si="3"/>
        <v>100</v>
      </c>
      <c r="H18" s="18">
        <f t="shared" si="6"/>
        <v>17.625013491964474</v>
      </c>
      <c r="I18" s="2">
        <f t="shared" si="4"/>
        <v>6.9212410874018238</v>
      </c>
      <c r="J18" s="17">
        <f>D18-E18</f>
        <v>0</v>
      </c>
      <c r="K18" s="58"/>
    </row>
    <row r="19" spans="1:11" ht="13.15" customHeight="1" x14ac:dyDescent="0.2">
      <c r="A19" s="16"/>
      <c r="B19" s="34" t="s">
        <v>8</v>
      </c>
      <c r="C19" s="50">
        <v>976638.32</v>
      </c>
      <c r="D19" s="49">
        <v>742631.61</v>
      </c>
      <c r="E19" s="17">
        <f t="shared" si="1"/>
        <v>742631.61</v>
      </c>
      <c r="F19" s="2">
        <f t="shared" si="2"/>
        <v>76.039573175871297</v>
      </c>
      <c r="G19" s="2">
        <f t="shared" si="3"/>
        <v>100</v>
      </c>
      <c r="H19" s="18">
        <f t="shared" si="6"/>
        <v>13.247471265542906</v>
      </c>
      <c r="I19" s="2">
        <f t="shared" si="4"/>
        <v>5.2022055171221879</v>
      </c>
      <c r="J19" s="17">
        <f t="shared" si="0"/>
        <v>0</v>
      </c>
      <c r="K19" s="58"/>
    </row>
    <row r="20" spans="1:11" ht="13.15" customHeight="1" x14ac:dyDescent="0.2">
      <c r="A20" s="16"/>
      <c r="B20" s="34" t="s">
        <v>20</v>
      </c>
      <c r="C20" s="50">
        <v>299351.08</v>
      </c>
      <c r="D20" s="49">
        <v>237995.07</v>
      </c>
      <c r="E20" s="17">
        <f t="shared" si="1"/>
        <v>237995.07</v>
      </c>
      <c r="F20" s="2">
        <f t="shared" si="2"/>
        <v>79.503661720545651</v>
      </c>
      <c r="G20" s="2">
        <v>0</v>
      </c>
      <c r="H20" s="18">
        <f t="shared" si="6"/>
        <v>4.2454870068968278</v>
      </c>
      <c r="I20" s="2">
        <f t="shared" si="4"/>
        <v>1.6671782476400128</v>
      </c>
      <c r="J20" s="17">
        <f t="shared" si="0"/>
        <v>0</v>
      </c>
      <c r="K20" s="58"/>
    </row>
    <row r="21" spans="1:11" ht="13.15" customHeight="1" x14ac:dyDescent="0.2">
      <c r="A21" s="16"/>
      <c r="B21" s="34" t="s">
        <v>107</v>
      </c>
      <c r="C21" s="50">
        <v>14800</v>
      </c>
      <c r="D21" s="49">
        <v>7402.8</v>
      </c>
      <c r="E21" s="17">
        <f t="shared" si="1"/>
        <v>7402.8</v>
      </c>
      <c r="F21" s="2">
        <f t="shared" ref="F21:F77" si="7">E21*100/C21</f>
        <v>50.018918918918921</v>
      </c>
      <c r="G21" s="2">
        <v>0</v>
      </c>
      <c r="H21" s="18">
        <f t="shared" ref="H21:H37" si="8">E21/$E$13*100</f>
        <v>0.13205521952473989</v>
      </c>
      <c r="I21" s="2">
        <f t="shared" si="4"/>
        <v>5.1857322639622269E-2</v>
      </c>
      <c r="J21" s="17">
        <f t="shared" si="0"/>
        <v>0</v>
      </c>
      <c r="K21" s="58"/>
    </row>
    <row r="22" spans="1:11" ht="13.15" customHeight="1" x14ac:dyDescent="0.2">
      <c r="A22" s="16" t="s">
        <v>18</v>
      </c>
      <c r="B22" s="33" t="s">
        <v>30</v>
      </c>
      <c r="C22" s="49">
        <v>5122602.6500000004</v>
      </c>
      <c r="D22" s="49">
        <v>4616813.22</v>
      </c>
      <c r="E22" s="17">
        <f t="shared" si="1"/>
        <v>4616813.22</v>
      </c>
      <c r="F22" s="2">
        <f t="shared" si="7"/>
        <v>90.12631928420214</v>
      </c>
      <c r="G22" s="2">
        <f t="shared" ref="G22:G76" si="9">E22/D22*100</f>
        <v>100</v>
      </c>
      <c r="H22" s="18">
        <f t="shared" si="8"/>
        <v>82.357254453966235</v>
      </c>
      <c r="I22" s="2">
        <f t="shared" si="4"/>
        <v>32.341218554656798</v>
      </c>
      <c r="J22" s="17">
        <f>D22-E22</f>
        <v>0</v>
      </c>
      <c r="K22" s="58"/>
    </row>
    <row r="23" spans="1:11" ht="13.15" customHeight="1" x14ac:dyDescent="0.2">
      <c r="A23" s="16"/>
      <c r="B23" s="34" t="s">
        <v>7</v>
      </c>
      <c r="C23" s="17">
        <f>+C24+C25+C26</f>
        <v>4722318.37</v>
      </c>
      <c r="D23" s="17">
        <f>+D24+D25+D26</f>
        <v>4292219.7399999993</v>
      </c>
      <c r="E23" s="17">
        <f t="shared" si="1"/>
        <v>4292219.7399999993</v>
      </c>
      <c r="F23" s="2">
        <f t="shared" si="7"/>
        <v>90.892214452707464</v>
      </c>
      <c r="G23" s="2">
        <f t="shared" si="9"/>
        <v>100</v>
      </c>
      <c r="H23" s="18">
        <f t="shared" si="8"/>
        <v>76.566977361825522</v>
      </c>
      <c r="I23" s="2">
        <f t="shared" si="4"/>
        <v>30.067410155256869</v>
      </c>
      <c r="J23" s="17">
        <f t="shared" si="0"/>
        <v>0</v>
      </c>
      <c r="K23" s="58"/>
    </row>
    <row r="24" spans="1:11" ht="13.15" customHeight="1" x14ac:dyDescent="0.2">
      <c r="A24" s="16"/>
      <c r="B24" s="34" t="s">
        <v>2</v>
      </c>
      <c r="C24" s="50">
        <v>3599326.94</v>
      </c>
      <c r="D24" s="49">
        <v>3269509.05</v>
      </c>
      <c r="E24" s="17">
        <f t="shared" si="1"/>
        <v>3269509.05</v>
      </c>
      <c r="F24" s="2">
        <f t="shared" si="7"/>
        <v>90.836678759723895</v>
      </c>
      <c r="G24" s="2">
        <f t="shared" si="9"/>
        <v>100</v>
      </c>
      <c r="H24" s="18">
        <f t="shared" si="8"/>
        <v>58.323301363791238</v>
      </c>
      <c r="I24" s="2">
        <f t="shared" si="4"/>
        <v>22.90322387191534</v>
      </c>
      <c r="J24" s="17">
        <f>D24-E24</f>
        <v>0</v>
      </c>
      <c r="K24" s="58"/>
    </row>
    <row r="25" spans="1:11" ht="13.15" customHeight="1" x14ac:dyDescent="0.2">
      <c r="A25" s="16"/>
      <c r="B25" s="34" t="s">
        <v>9</v>
      </c>
      <c r="C25" s="50">
        <v>1094942.96</v>
      </c>
      <c r="D25" s="49">
        <v>1004331.34</v>
      </c>
      <c r="E25" s="17">
        <f t="shared" si="1"/>
        <v>1004331.34</v>
      </c>
      <c r="F25" s="2">
        <f t="shared" si="7"/>
        <v>91.72453513012222</v>
      </c>
      <c r="G25" s="2">
        <f t="shared" si="9"/>
        <v>100</v>
      </c>
      <c r="H25" s="18">
        <f t="shared" si="8"/>
        <v>17.915815040157263</v>
      </c>
      <c r="I25" s="2">
        <f t="shared" si="4"/>
        <v>7.0354371772118878</v>
      </c>
      <c r="J25" s="17">
        <f t="shared" si="0"/>
        <v>0</v>
      </c>
      <c r="K25" s="58"/>
    </row>
    <row r="26" spans="1:11" ht="13.15" customHeight="1" x14ac:dyDescent="0.2">
      <c r="A26" s="16"/>
      <c r="B26" s="34" t="s">
        <v>107</v>
      </c>
      <c r="C26" s="50">
        <v>28048.47</v>
      </c>
      <c r="D26" s="49">
        <v>18379.349999999999</v>
      </c>
      <c r="E26" s="17">
        <f t="shared" ref="E26" si="10">D26</f>
        <v>18379.349999999999</v>
      </c>
      <c r="F26" s="2">
        <f t="shared" ref="F26" si="11">E26*100/C26</f>
        <v>65.527103617416557</v>
      </c>
      <c r="G26" s="2">
        <v>0</v>
      </c>
      <c r="H26" s="18">
        <f t="shared" ref="H26" si="12">E26/$E$13*100</f>
        <v>0.3278609578770233</v>
      </c>
      <c r="I26" s="2">
        <f t="shared" si="4"/>
        <v>0.12874910612964571</v>
      </c>
      <c r="J26" s="17">
        <f t="shared" ref="J26" si="13">D26-E26</f>
        <v>0</v>
      </c>
      <c r="K26" s="58"/>
    </row>
    <row r="27" spans="1:11" ht="13.15" customHeight="1" x14ac:dyDescent="0.2">
      <c r="A27" s="16" t="s">
        <v>49</v>
      </c>
      <c r="B27" s="34" t="s">
        <v>50</v>
      </c>
      <c r="C27" s="49">
        <v>0</v>
      </c>
      <c r="D27" s="49">
        <v>0</v>
      </c>
      <c r="E27" s="17">
        <f t="shared" si="1"/>
        <v>0</v>
      </c>
      <c r="F27" s="2">
        <v>0</v>
      </c>
      <c r="G27" s="2">
        <v>0</v>
      </c>
      <c r="H27" s="18">
        <f t="shared" si="8"/>
        <v>0</v>
      </c>
      <c r="I27" s="2">
        <f t="shared" si="4"/>
        <v>0</v>
      </c>
      <c r="J27" s="17">
        <f t="shared" si="0"/>
        <v>0</v>
      </c>
      <c r="K27" s="58"/>
    </row>
    <row r="28" spans="1:11" ht="13.15" customHeight="1" x14ac:dyDescent="0.2">
      <c r="A28" s="16" t="s">
        <v>47</v>
      </c>
      <c r="B28" s="33" t="s">
        <v>15</v>
      </c>
      <c r="C28" s="49">
        <v>0</v>
      </c>
      <c r="D28" s="49">
        <v>0</v>
      </c>
      <c r="E28" s="17">
        <f t="shared" si="1"/>
        <v>0</v>
      </c>
      <c r="F28" s="2">
        <v>0</v>
      </c>
      <c r="G28" s="2">
        <v>0</v>
      </c>
      <c r="H28" s="18">
        <f t="shared" si="8"/>
        <v>0</v>
      </c>
      <c r="I28" s="2">
        <f t="shared" si="4"/>
        <v>0</v>
      </c>
      <c r="J28" s="17">
        <f t="shared" si="0"/>
        <v>0</v>
      </c>
      <c r="K28" s="58"/>
    </row>
    <row r="29" spans="1:11" ht="13.15" customHeight="1" x14ac:dyDescent="0.2">
      <c r="A29" s="16" t="s">
        <v>65</v>
      </c>
      <c r="B29" s="34" t="s">
        <v>66</v>
      </c>
      <c r="C29" s="49">
        <v>2630</v>
      </c>
      <c r="D29" s="49">
        <v>0</v>
      </c>
      <c r="E29" s="17">
        <f t="shared" si="1"/>
        <v>0</v>
      </c>
      <c r="F29" s="2">
        <f t="shared" si="7"/>
        <v>0</v>
      </c>
      <c r="G29" s="2">
        <v>0</v>
      </c>
      <c r="H29" s="18">
        <f t="shared" si="8"/>
        <v>0</v>
      </c>
      <c r="I29" s="2">
        <f>SUM(E29/E$71*100)</f>
        <v>0</v>
      </c>
      <c r="J29" s="17">
        <f t="shared" ref="J29:J58" si="14">D29-E29</f>
        <v>0</v>
      </c>
      <c r="K29" s="58"/>
    </row>
    <row r="30" spans="1:11" s="12" customFormat="1" ht="13.15" customHeight="1" x14ac:dyDescent="0.2">
      <c r="A30" s="19" t="s">
        <v>80</v>
      </c>
      <c r="B30" s="35" t="s">
        <v>81</v>
      </c>
      <c r="C30" s="15">
        <f>C31</f>
        <v>250000</v>
      </c>
      <c r="D30" s="15">
        <f>D31</f>
        <v>148362.89000000001</v>
      </c>
      <c r="E30" s="15">
        <f t="shared" si="1"/>
        <v>148362.89000000001</v>
      </c>
      <c r="F30" s="14">
        <f t="shared" si="7"/>
        <v>59.34515600000001</v>
      </c>
      <c r="G30" s="14">
        <f t="shared" si="9"/>
        <v>100</v>
      </c>
      <c r="H30" s="11">
        <f>E30/$E$30*100</f>
        <v>100</v>
      </c>
      <c r="I30" s="14">
        <f t="shared" ref="I30:I34" si="15">SUM(E30/E$71*100)</f>
        <v>1.0392962466197639</v>
      </c>
      <c r="J30" s="15">
        <f t="shared" si="14"/>
        <v>0</v>
      </c>
      <c r="K30" s="57">
        <v>1</v>
      </c>
    </row>
    <row r="31" spans="1:11" s="12" customFormat="1" ht="13.15" customHeight="1" x14ac:dyDescent="0.2">
      <c r="A31" s="16" t="s">
        <v>35</v>
      </c>
      <c r="B31" s="34" t="s">
        <v>36</v>
      </c>
      <c r="C31" s="49">
        <v>250000</v>
      </c>
      <c r="D31" s="49">
        <v>148362.89000000001</v>
      </c>
      <c r="E31" s="17">
        <f t="shared" si="1"/>
        <v>148362.89000000001</v>
      </c>
      <c r="F31" s="2">
        <f t="shared" si="7"/>
        <v>59.34515600000001</v>
      </c>
      <c r="G31" s="2">
        <f t="shared" si="9"/>
        <v>100</v>
      </c>
      <c r="H31" s="18">
        <f t="shared" ref="H31:H34" si="16">E31/$E$30*100</f>
        <v>100</v>
      </c>
      <c r="I31" s="2">
        <f t="shared" si="15"/>
        <v>1.0392962466197639</v>
      </c>
      <c r="J31" s="17">
        <f t="shared" si="14"/>
        <v>0</v>
      </c>
      <c r="K31" s="57"/>
    </row>
    <row r="32" spans="1:11" ht="13.15" customHeight="1" x14ac:dyDescent="0.2">
      <c r="A32" s="16"/>
      <c r="B32" s="34" t="s">
        <v>37</v>
      </c>
      <c r="C32" s="17">
        <f>C33+C34</f>
        <v>230600</v>
      </c>
      <c r="D32" s="17">
        <f>D33+D34</f>
        <v>148362.89000000001</v>
      </c>
      <c r="E32" s="17">
        <f t="shared" si="1"/>
        <v>148362.89000000001</v>
      </c>
      <c r="F32" s="2">
        <f t="shared" si="7"/>
        <v>64.337766695576761</v>
      </c>
      <c r="G32" s="2">
        <f t="shared" si="9"/>
        <v>100</v>
      </c>
      <c r="H32" s="18">
        <f t="shared" si="16"/>
        <v>100</v>
      </c>
      <c r="I32" s="2">
        <f t="shared" si="15"/>
        <v>1.0392962466197639</v>
      </c>
      <c r="J32" s="17">
        <f>D32-E32</f>
        <v>0</v>
      </c>
      <c r="K32" s="58"/>
    </row>
    <row r="33" spans="1:11" ht="13.15" customHeight="1" x14ac:dyDescent="0.2">
      <c r="A33" s="16"/>
      <c r="B33" s="34" t="s">
        <v>38</v>
      </c>
      <c r="C33" s="50">
        <v>177082.49</v>
      </c>
      <c r="D33" s="49">
        <v>115170.88</v>
      </c>
      <c r="E33" s="17">
        <f t="shared" si="1"/>
        <v>115170.88</v>
      </c>
      <c r="F33" s="2">
        <f t="shared" si="7"/>
        <v>65.037983145595035</v>
      </c>
      <c r="G33" s="2">
        <f t="shared" si="9"/>
        <v>100</v>
      </c>
      <c r="H33" s="18">
        <f t="shared" si="16"/>
        <v>77.627821889961837</v>
      </c>
      <c r="I33" s="2">
        <f t="shared" si="15"/>
        <v>0.8067830392350489</v>
      </c>
      <c r="J33" s="17">
        <f t="shared" si="14"/>
        <v>0</v>
      </c>
      <c r="K33" s="58"/>
    </row>
    <row r="34" spans="1:11" ht="13.15" customHeight="1" x14ac:dyDescent="0.2">
      <c r="A34" s="16"/>
      <c r="B34" s="34" t="s">
        <v>39</v>
      </c>
      <c r="C34" s="50">
        <v>53517.51</v>
      </c>
      <c r="D34" s="49">
        <v>33192.01</v>
      </c>
      <c r="E34" s="17">
        <f t="shared" si="1"/>
        <v>33192.01</v>
      </c>
      <c r="F34" s="2">
        <f t="shared" si="7"/>
        <v>62.020841403122077</v>
      </c>
      <c r="G34" s="2">
        <f t="shared" si="9"/>
        <v>100</v>
      </c>
      <c r="H34" s="18">
        <f t="shared" si="16"/>
        <v>22.372178110038163</v>
      </c>
      <c r="I34" s="2">
        <f t="shared" si="15"/>
        <v>0.23251320738471506</v>
      </c>
      <c r="J34" s="17">
        <f t="shared" si="14"/>
        <v>0</v>
      </c>
      <c r="K34" s="58"/>
    </row>
    <row r="35" spans="1:11" s="12" customFormat="1" ht="24" x14ac:dyDescent="0.2">
      <c r="A35" s="19" t="s">
        <v>21</v>
      </c>
      <c r="B35" s="36" t="s">
        <v>25</v>
      </c>
      <c r="C35" s="15">
        <f>C36+C37</f>
        <v>0</v>
      </c>
      <c r="D35" s="15">
        <f>D36+D37</f>
        <v>0</v>
      </c>
      <c r="E35" s="15">
        <f t="shared" si="1"/>
        <v>0</v>
      </c>
      <c r="F35" s="14">
        <v>0</v>
      </c>
      <c r="G35" s="14">
        <v>0</v>
      </c>
      <c r="H35" s="11">
        <v>0</v>
      </c>
      <c r="I35" s="14">
        <f>SUM(E35/E$71*100)</f>
        <v>0</v>
      </c>
      <c r="J35" s="15">
        <f t="shared" si="14"/>
        <v>0</v>
      </c>
      <c r="K35" s="57"/>
    </row>
    <row r="36" spans="1:11" ht="36.75" customHeight="1" x14ac:dyDescent="0.2">
      <c r="A36" s="16" t="s">
        <v>26</v>
      </c>
      <c r="B36" s="37" t="s">
        <v>51</v>
      </c>
      <c r="C36" s="17">
        <v>0</v>
      </c>
      <c r="D36" s="17">
        <v>0</v>
      </c>
      <c r="E36" s="17">
        <f t="shared" si="1"/>
        <v>0</v>
      </c>
      <c r="F36" s="2">
        <v>0</v>
      </c>
      <c r="G36" s="2">
        <v>0</v>
      </c>
      <c r="H36" s="18">
        <f t="shared" si="8"/>
        <v>0</v>
      </c>
      <c r="I36" s="2">
        <f t="shared" si="4"/>
        <v>0</v>
      </c>
      <c r="J36" s="17">
        <f t="shared" si="14"/>
        <v>0</v>
      </c>
      <c r="K36" s="58"/>
    </row>
    <row r="37" spans="1:11" ht="13.15" customHeight="1" x14ac:dyDescent="0.2">
      <c r="A37" s="16" t="s">
        <v>64</v>
      </c>
      <c r="B37" s="37" t="s">
        <v>48</v>
      </c>
      <c r="C37" s="49">
        <v>0</v>
      </c>
      <c r="D37" s="49">
        <v>0</v>
      </c>
      <c r="E37" s="17">
        <f t="shared" si="1"/>
        <v>0</v>
      </c>
      <c r="F37" s="2">
        <v>0</v>
      </c>
      <c r="G37" s="2">
        <v>0</v>
      </c>
      <c r="H37" s="18">
        <f t="shared" si="8"/>
        <v>0</v>
      </c>
      <c r="I37" s="2">
        <f t="shared" si="4"/>
        <v>0</v>
      </c>
      <c r="J37" s="17">
        <f t="shared" si="14"/>
        <v>0</v>
      </c>
      <c r="K37" s="58"/>
    </row>
    <row r="38" spans="1:11" s="12" customFormat="1" ht="13.15" customHeight="1" x14ac:dyDescent="0.2">
      <c r="A38" s="19" t="s">
        <v>62</v>
      </c>
      <c r="B38" s="36" t="s">
        <v>63</v>
      </c>
      <c r="C38" s="15">
        <f>C39+C43+C44+C45</f>
        <v>2219636.5300000003</v>
      </c>
      <c r="D38" s="15">
        <f>D39+D43+D44+D45</f>
        <v>1055075.77</v>
      </c>
      <c r="E38" s="15">
        <f t="shared" si="1"/>
        <v>1055075.77</v>
      </c>
      <c r="F38" s="14">
        <f t="shared" si="7"/>
        <v>47.533718054279809</v>
      </c>
      <c r="G38" s="14">
        <f t="shared" si="9"/>
        <v>100</v>
      </c>
      <c r="H38" s="11">
        <f>E38/$E$38*100</f>
        <v>100</v>
      </c>
      <c r="I38" s="14">
        <f>SUM(E38/E$71*100)</f>
        <v>7.3909067669176389</v>
      </c>
      <c r="J38" s="15">
        <f t="shared" si="14"/>
        <v>0</v>
      </c>
      <c r="K38" s="57">
        <v>7.4</v>
      </c>
    </row>
    <row r="39" spans="1:11" ht="13.15" customHeight="1" x14ac:dyDescent="0.2">
      <c r="A39" s="16" t="s">
        <v>59</v>
      </c>
      <c r="B39" s="38" t="s">
        <v>60</v>
      </c>
      <c r="C39" s="17">
        <v>0</v>
      </c>
      <c r="D39" s="17">
        <v>0</v>
      </c>
      <c r="E39" s="17">
        <f t="shared" si="1"/>
        <v>0</v>
      </c>
      <c r="F39" s="2">
        <v>0</v>
      </c>
      <c r="G39" s="2">
        <v>0</v>
      </c>
      <c r="H39" s="18">
        <f t="shared" ref="H39:H45" si="17">E39/$E$38*100</f>
        <v>0</v>
      </c>
      <c r="I39" s="2">
        <f t="shared" si="4"/>
        <v>0</v>
      </c>
      <c r="J39" s="17">
        <f t="shared" si="14"/>
        <v>0</v>
      </c>
      <c r="K39" s="58"/>
    </row>
    <row r="40" spans="1:11" ht="13.15" customHeight="1" x14ac:dyDescent="0.2">
      <c r="A40" s="16"/>
      <c r="B40" s="37" t="s">
        <v>37</v>
      </c>
      <c r="C40" s="17">
        <f>C41+C42</f>
        <v>0</v>
      </c>
      <c r="D40" s="17">
        <f>D41+D42</f>
        <v>0</v>
      </c>
      <c r="E40" s="17">
        <f t="shared" si="1"/>
        <v>0</v>
      </c>
      <c r="F40" s="2">
        <v>0</v>
      </c>
      <c r="G40" s="2">
        <v>0</v>
      </c>
      <c r="H40" s="18">
        <f t="shared" si="17"/>
        <v>0</v>
      </c>
      <c r="I40" s="2">
        <f t="shared" si="4"/>
        <v>0</v>
      </c>
      <c r="J40" s="17">
        <f t="shared" si="14"/>
        <v>0</v>
      </c>
      <c r="K40" s="58"/>
    </row>
    <row r="41" spans="1:11" ht="13.15" customHeight="1" x14ac:dyDescent="0.2">
      <c r="A41" s="16"/>
      <c r="B41" s="37" t="s">
        <v>61</v>
      </c>
      <c r="C41" s="51">
        <v>0</v>
      </c>
      <c r="D41" s="51">
        <v>0</v>
      </c>
      <c r="E41" s="17">
        <f t="shared" si="1"/>
        <v>0</v>
      </c>
      <c r="F41" s="2">
        <v>0</v>
      </c>
      <c r="G41" s="2">
        <v>0</v>
      </c>
      <c r="H41" s="18">
        <f t="shared" si="17"/>
        <v>0</v>
      </c>
      <c r="I41" s="2">
        <f t="shared" si="4"/>
        <v>0</v>
      </c>
      <c r="J41" s="17">
        <f t="shared" si="14"/>
        <v>0</v>
      </c>
      <c r="K41" s="58"/>
    </row>
    <row r="42" spans="1:11" ht="13.15" customHeight="1" x14ac:dyDescent="0.2">
      <c r="A42" s="16"/>
      <c r="B42" s="37" t="s">
        <v>39</v>
      </c>
      <c r="C42" s="51">
        <v>0</v>
      </c>
      <c r="D42" s="51">
        <v>0</v>
      </c>
      <c r="E42" s="17">
        <f t="shared" si="1"/>
        <v>0</v>
      </c>
      <c r="F42" s="2">
        <v>0</v>
      </c>
      <c r="G42" s="2">
        <v>0</v>
      </c>
      <c r="H42" s="18">
        <f t="shared" si="17"/>
        <v>0</v>
      </c>
      <c r="I42" s="2">
        <f t="shared" si="4"/>
        <v>0</v>
      </c>
      <c r="J42" s="17">
        <f t="shared" si="14"/>
        <v>0</v>
      </c>
      <c r="K42" s="58"/>
    </row>
    <row r="43" spans="1:11" ht="13.15" customHeight="1" x14ac:dyDescent="0.2">
      <c r="A43" s="16" t="s">
        <v>67</v>
      </c>
      <c r="B43" s="37" t="s">
        <v>68</v>
      </c>
      <c r="C43" s="17">
        <v>0</v>
      </c>
      <c r="D43" s="17">
        <v>0</v>
      </c>
      <c r="E43" s="17">
        <f t="shared" si="1"/>
        <v>0</v>
      </c>
      <c r="F43" s="2">
        <v>0</v>
      </c>
      <c r="G43" s="2">
        <v>0</v>
      </c>
      <c r="H43" s="18">
        <f t="shared" si="17"/>
        <v>0</v>
      </c>
      <c r="I43" s="2">
        <f t="shared" si="4"/>
        <v>0</v>
      </c>
      <c r="J43" s="17">
        <f t="shared" si="14"/>
        <v>0</v>
      </c>
      <c r="K43" s="58"/>
    </row>
    <row r="44" spans="1:11" ht="13.15" customHeight="1" x14ac:dyDescent="0.2">
      <c r="A44" s="16" t="s">
        <v>69</v>
      </c>
      <c r="B44" s="37" t="s">
        <v>83</v>
      </c>
      <c r="C44" s="49">
        <v>1925176.53</v>
      </c>
      <c r="D44" s="49">
        <v>1055075.77</v>
      </c>
      <c r="E44" s="17">
        <f t="shared" si="1"/>
        <v>1055075.77</v>
      </c>
      <c r="F44" s="2">
        <f t="shared" si="7"/>
        <v>54.804105159125328</v>
      </c>
      <c r="G44" s="2">
        <v>0</v>
      </c>
      <c r="H44" s="18">
        <f t="shared" si="17"/>
        <v>100</v>
      </c>
      <c r="I44" s="2">
        <f t="shared" si="4"/>
        <v>7.3909067669176389</v>
      </c>
      <c r="J44" s="17">
        <f t="shared" si="14"/>
        <v>0</v>
      </c>
      <c r="K44" s="58"/>
    </row>
    <row r="45" spans="1:11" ht="25.5" customHeight="1" x14ac:dyDescent="0.2">
      <c r="A45" s="16" t="s">
        <v>76</v>
      </c>
      <c r="B45" s="37" t="s">
        <v>77</v>
      </c>
      <c r="C45" s="17">
        <v>294460</v>
      </c>
      <c r="D45" s="17">
        <v>0</v>
      </c>
      <c r="E45" s="17">
        <f t="shared" si="1"/>
        <v>0</v>
      </c>
      <c r="F45" s="2">
        <v>0</v>
      </c>
      <c r="G45" s="2">
        <v>0</v>
      </c>
      <c r="H45" s="18">
        <f t="shared" si="17"/>
        <v>0</v>
      </c>
      <c r="I45" s="2">
        <f t="shared" si="4"/>
        <v>0</v>
      </c>
      <c r="J45" s="17">
        <f t="shared" si="14"/>
        <v>0</v>
      </c>
      <c r="K45" s="58"/>
    </row>
    <row r="46" spans="1:11" s="12" customFormat="1" ht="13.15" customHeight="1" x14ac:dyDescent="0.2">
      <c r="A46" s="19" t="s">
        <v>22</v>
      </c>
      <c r="B46" s="35" t="s">
        <v>31</v>
      </c>
      <c r="C46" s="15">
        <f>C47+C48+C49</f>
        <v>448737</v>
      </c>
      <c r="D46" s="15">
        <f>D47+D48+D49</f>
        <v>158690.66</v>
      </c>
      <c r="E46" s="15">
        <f t="shared" si="1"/>
        <v>158690.66</v>
      </c>
      <c r="F46" s="14">
        <f t="shared" si="7"/>
        <v>35.36384563786806</v>
      </c>
      <c r="G46" s="14">
        <f t="shared" si="9"/>
        <v>100</v>
      </c>
      <c r="H46" s="11">
        <f>E46/$E$46*100</f>
        <v>100</v>
      </c>
      <c r="I46" s="14">
        <f>SUM(E46/E$71*100)</f>
        <v>1.1116432641047442</v>
      </c>
      <c r="J46" s="15">
        <f t="shared" si="14"/>
        <v>0</v>
      </c>
      <c r="K46" s="57">
        <v>1.1000000000000001</v>
      </c>
    </row>
    <row r="47" spans="1:11" ht="13.15" customHeight="1" x14ac:dyDescent="0.2">
      <c r="A47" s="16" t="s">
        <v>40</v>
      </c>
      <c r="B47" s="33" t="s">
        <v>41</v>
      </c>
      <c r="C47" s="17">
        <v>0</v>
      </c>
      <c r="D47" s="17">
        <v>0</v>
      </c>
      <c r="E47" s="17">
        <f t="shared" si="1"/>
        <v>0</v>
      </c>
      <c r="F47" s="2">
        <v>0</v>
      </c>
      <c r="G47" s="2">
        <v>0</v>
      </c>
      <c r="H47" s="18">
        <f t="shared" ref="H47:H48" si="18">E47/$E$46*100</f>
        <v>0</v>
      </c>
      <c r="I47" s="2">
        <f t="shared" si="4"/>
        <v>0</v>
      </c>
      <c r="J47" s="17">
        <f t="shared" si="14"/>
        <v>0</v>
      </c>
      <c r="K47" s="58"/>
    </row>
    <row r="48" spans="1:11" ht="13.15" customHeight="1" x14ac:dyDescent="0.2">
      <c r="A48" s="16" t="s">
        <v>23</v>
      </c>
      <c r="B48" s="33" t="s">
        <v>82</v>
      </c>
      <c r="C48" s="49">
        <v>271537</v>
      </c>
      <c r="D48" s="49">
        <v>150267.46</v>
      </c>
      <c r="E48" s="17">
        <f t="shared" si="1"/>
        <v>150267.46</v>
      </c>
      <c r="F48" s="2">
        <f t="shared" si="7"/>
        <v>55.33958907994122</v>
      </c>
      <c r="G48" s="2">
        <f t="shared" si="9"/>
        <v>100</v>
      </c>
      <c r="H48" s="18">
        <f t="shared" si="18"/>
        <v>94.692063162381444</v>
      </c>
      <c r="I48" s="2">
        <f t="shared" si="4"/>
        <v>1.0526379417864231</v>
      </c>
      <c r="J48" s="17">
        <f t="shared" si="14"/>
        <v>0</v>
      </c>
      <c r="K48" s="58"/>
    </row>
    <row r="49" spans="1:11" ht="13.15" customHeight="1" x14ac:dyDescent="0.2">
      <c r="A49" s="16" t="s">
        <v>42</v>
      </c>
      <c r="B49" s="33" t="s">
        <v>43</v>
      </c>
      <c r="C49" s="17">
        <v>177200</v>
      </c>
      <c r="D49" s="17">
        <v>8423.2000000000007</v>
      </c>
      <c r="E49" s="17">
        <f t="shared" si="1"/>
        <v>8423.2000000000007</v>
      </c>
      <c r="F49" s="2">
        <f t="shared" si="7"/>
        <v>4.7534988713318294</v>
      </c>
      <c r="G49" s="2">
        <v>0</v>
      </c>
      <c r="H49" s="18">
        <f>E49/$E$46*100</f>
        <v>5.3079368376185476</v>
      </c>
      <c r="I49" s="2">
        <f t="shared" si="4"/>
        <v>5.9005322318320945E-2</v>
      </c>
      <c r="J49" s="17">
        <f t="shared" si="14"/>
        <v>0</v>
      </c>
      <c r="K49" s="58"/>
    </row>
    <row r="50" spans="1:11" s="12" customFormat="1" ht="13.15" customHeight="1" x14ac:dyDescent="0.2">
      <c r="A50" s="19" t="s">
        <v>14</v>
      </c>
      <c r="B50" s="32" t="s">
        <v>3</v>
      </c>
      <c r="C50" s="15">
        <f>C51</f>
        <v>0</v>
      </c>
      <c r="D50" s="15">
        <f>D51</f>
        <v>0</v>
      </c>
      <c r="E50" s="15">
        <f t="shared" si="1"/>
        <v>0</v>
      </c>
      <c r="F50" s="14">
        <v>0</v>
      </c>
      <c r="G50" s="14">
        <v>0</v>
      </c>
      <c r="H50" s="11">
        <f>E50/$E$13*100</f>
        <v>0</v>
      </c>
      <c r="I50" s="14">
        <f t="shared" si="4"/>
        <v>0</v>
      </c>
      <c r="J50" s="15">
        <f t="shared" si="14"/>
        <v>0</v>
      </c>
      <c r="K50" s="57"/>
    </row>
    <row r="51" spans="1:11" ht="27.75" customHeight="1" x14ac:dyDescent="0.2">
      <c r="A51" s="16" t="s">
        <v>74</v>
      </c>
      <c r="B51" s="38" t="s">
        <v>75</v>
      </c>
      <c r="C51" s="17">
        <v>0</v>
      </c>
      <c r="D51" s="17">
        <v>0</v>
      </c>
      <c r="E51" s="17">
        <f t="shared" si="1"/>
        <v>0</v>
      </c>
      <c r="F51" s="2">
        <v>0</v>
      </c>
      <c r="G51" s="2">
        <v>0</v>
      </c>
      <c r="H51" s="11">
        <f t="shared" ref="H51" si="19">E51/$E$13*100</f>
        <v>0</v>
      </c>
      <c r="I51" s="2">
        <f t="shared" si="4"/>
        <v>0</v>
      </c>
      <c r="J51" s="17">
        <f t="shared" si="14"/>
        <v>0</v>
      </c>
      <c r="K51" s="58"/>
    </row>
    <row r="52" spans="1:11" s="12" customFormat="1" ht="13.15" customHeight="1" x14ac:dyDescent="0.2">
      <c r="A52" s="19" t="s">
        <v>16</v>
      </c>
      <c r="B52" s="39" t="s">
        <v>84</v>
      </c>
      <c r="C52" s="15">
        <f>C53+C58</f>
        <v>7398044.1699999999</v>
      </c>
      <c r="D52" s="15">
        <f>D53+D58</f>
        <v>4215366</v>
      </c>
      <c r="E52" s="15">
        <f t="shared" si="1"/>
        <v>4215366</v>
      </c>
      <c r="F52" s="14">
        <f t="shared" si="7"/>
        <v>56.979465155045162</v>
      </c>
      <c r="G52" s="14">
        <f t="shared" si="9"/>
        <v>100</v>
      </c>
      <c r="H52" s="11">
        <f>E52/$E$52*100</f>
        <v>100</v>
      </c>
      <c r="I52" s="14">
        <f t="shared" ref="I52:I58" si="20">SUM(E52/E$71*100)</f>
        <v>29.529042349664174</v>
      </c>
      <c r="J52" s="15">
        <f t="shared" si="14"/>
        <v>0</v>
      </c>
      <c r="K52" s="57">
        <v>29.5</v>
      </c>
    </row>
    <row r="53" spans="1:11" ht="13.15" customHeight="1" x14ac:dyDescent="0.2">
      <c r="A53" s="16" t="s">
        <v>27</v>
      </c>
      <c r="B53" s="33" t="s">
        <v>32</v>
      </c>
      <c r="C53" s="49">
        <v>7299326.6500000004</v>
      </c>
      <c r="D53" s="49">
        <v>4116648.48</v>
      </c>
      <c r="E53" s="17">
        <f t="shared" si="1"/>
        <v>4116648.48</v>
      </c>
      <c r="F53" s="2">
        <f t="shared" si="7"/>
        <v>56.397647035017947</v>
      </c>
      <c r="G53" s="2">
        <f t="shared" si="9"/>
        <v>100</v>
      </c>
      <c r="H53" s="18">
        <f t="shared" ref="H53:H58" si="21">E53/$E$52*100</f>
        <v>97.658150680154463</v>
      </c>
      <c r="I53" s="2">
        <f t="shared" si="20"/>
        <v>28.837516672241666</v>
      </c>
      <c r="J53" s="17">
        <f t="shared" si="14"/>
        <v>0</v>
      </c>
      <c r="K53" s="58"/>
    </row>
    <row r="54" spans="1:11" ht="13.15" customHeight="1" x14ac:dyDescent="0.2">
      <c r="A54" s="16"/>
      <c r="B54" s="33" t="s">
        <v>37</v>
      </c>
      <c r="C54" s="17">
        <f>C55+C56+C57</f>
        <v>4613262.8800000008</v>
      </c>
      <c r="D54" s="17">
        <f t="shared" ref="D54" si="22">D55+D56+D57</f>
        <v>3380248.38</v>
      </c>
      <c r="E54" s="17">
        <f t="shared" si="1"/>
        <v>3380248.38</v>
      </c>
      <c r="F54" s="2">
        <f t="shared" si="7"/>
        <v>73.272398905652636</v>
      </c>
      <c r="G54" s="2">
        <f t="shared" si="9"/>
        <v>100</v>
      </c>
      <c r="H54" s="18">
        <f t="shared" si="21"/>
        <v>80.188728096208024</v>
      </c>
      <c r="I54" s="2">
        <f t="shared" si="20"/>
        <v>23.678963479186319</v>
      </c>
      <c r="J54" s="17">
        <f t="shared" si="14"/>
        <v>0</v>
      </c>
      <c r="K54" s="58"/>
    </row>
    <row r="55" spans="1:11" ht="13.15" customHeight="1" x14ac:dyDescent="0.2">
      <c r="A55" s="16"/>
      <c r="B55" s="34" t="s">
        <v>38</v>
      </c>
      <c r="C55" s="50">
        <v>3707109.14</v>
      </c>
      <c r="D55" s="49">
        <v>2530023.83</v>
      </c>
      <c r="E55" s="17">
        <f t="shared" si="1"/>
        <v>2530023.83</v>
      </c>
      <c r="F55" s="2">
        <f t="shared" si="7"/>
        <v>68.247891671190445</v>
      </c>
      <c r="G55" s="2">
        <f t="shared" si="9"/>
        <v>100</v>
      </c>
      <c r="H55" s="18">
        <f t="shared" si="21"/>
        <v>60.019078533157035</v>
      </c>
      <c r="I55" s="2">
        <f t="shared" si="20"/>
        <v>17.723059117934138</v>
      </c>
      <c r="J55" s="17">
        <f t="shared" si="14"/>
        <v>0</v>
      </c>
      <c r="K55" s="58"/>
    </row>
    <row r="56" spans="1:11" ht="13.15" customHeight="1" x14ac:dyDescent="0.2">
      <c r="A56" s="16"/>
      <c r="B56" s="34" t="s">
        <v>39</v>
      </c>
      <c r="C56" s="50">
        <v>869762.88</v>
      </c>
      <c r="D56" s="49">
        <v>817349.54</v>
      </c>
      <c r="E56" s="17">
        <f t="shared" si="1"/>
        <v>817349.54</v>
      </c>
      <c r="F56" s="2">
        <f t="shared" si="7"/>
        <v>93.973835719454939</v>
      </c>
      <c r="G56" s="2">
        <f t="shared" si="9"/>
        <v>100</v>
      </c>
      <c r="H56" s="18">
        <f t="shared" si="21"/>
        <v>19.3897644949454</v>
      </c>
      <c r="I56" s="2">
        <f t="shared" si="20"/>
        <v>5.7256117692125752</v>
      </c>
      <c r="J56" s="17">
        <f t="shared" si="14"/>
        <v>0</v>
      </c>
      <c r="K56" s="58"/>
    </row>
    <row r="57" spans="1:11" ht="13.15" customHeight="1" x14ac:dyDescent="0.2">
      <c r="A57" s="16"/>
      <c r="B57" s="34" t="s">
        <v>105</v>
      </c>
      <c r="C57" s="50">
        <v>36390.86</v>
      </c>
      <c r="D57" s="49">
        <v>32875.01</v>
      </c>
      <c r="E57" s="17">
        <f t="shared" si="1"/>
        <v>32875.01</v>
      </c>
      <c r="F57" s="2">
        <v>0</v>
      </c>
      <c r="G57" s="2">
        <v>0</v>
      </c>
      <c r="H57" s="18">
        <f t="shared" si="21"/>
        <v>0.77988506810559277</v>
      </c>
      <c r="I57" s="65">
        <f t="shared" si="20"/>
        <v>0.23029259203960778</v>
      </c>
      <c r="J57" s="17">
        <f t="shared" si="14"/>
        <v>0</v>
      </c>
      <c r="K57" s="58"/>
    </row>
    <row r="58" spans="1:11" s="12" customFormat="1" ht="13.15" customHeight="1" x14ac:dyDescent="0.2">
      <c r="A58" s="16" t="s">
        <v>52</v>
      </c>
      <c r="B58" s="33" t="s">
        <v>46</v>
      </c>
      <c r="C58" s="17">
        <v>98717.52</v>
      </c>
      <c r="D58" s="17">
        <v>98717.52</v>
      </c>
      <c r="E58" s="17">
        <f t="shared" ref="E58" si="23">E59</f>
        <v>48252.52</v>
      </c>
      <c r="F58" s="2">
        <v>0</v>
      </c>
      <c r="G58" s="2">
        <v>0</v>
      </c>
      <c r="H58" s="18">
        <f t="shared" si="21"/>
        <v>1.1446816243239613</v>
      </c>
      <c r="I58" s="65">
        <f t="shared" si="20"/>
        <v>0.33801352161544629</v>
      </c>
      <c r="J58" s="17">
        <f t="shared" si="14"/>
        <v>50465.000000000007</v>
      </c>
      <c r="K58" s="57"/>
    </row>
    <row r="59" spans="1:11" s="12" customFormat="1" ht="13.15" customHeight="1" x14ac:dyDescent="0.2">
      <c r="A59" s="16"/>
      <c r="B59" s="33" t="s">
        <v>37</v>
      </c>
      <c r="C59" s="17">
        <f>C60+C61</f>
        <v>48252.52</v>
      </c>
      <c r="D59" s="17">
        <f>D60+D61</f>
        <v>48252.52</v>
      </c>
      <c r="E59" s="17">
        <f t="shared" ref="E59:E61" si="24">D59</f>
        <v>48252.52</v>
      </c>
      <c r="F59" s="2">
        <f t="shared" ref="F59:F61" si="25">E59*100/C59</f>
        <v>100</v>
      </c>
      <c r="G59" s="2">
        <f t="shared" ref="G59:G61" si="26">E59/D59*100</f>
        <v>100</v>
      </c>
      <c r="H59" s="18">
        <f t="shared" ref="H59:H61" si="27">E59/$E$52*100</f>
        <v>1.1446816243239613</v>
      </c>
      <c r="I59" s="2">
        <f t="shared" ref="I59:I64" si="28">SUM(E59/E$71*100)</f>
        <v>0.33801352161544629</v>
      </c>
      <c r="J59" s="17">
        <f t="shared" ref="J59:J61" si="29">D59-E59</f>
        <v>0</v>
      </c>
      <c r="K59" s="57"/>
    </row>
    <row r="60" spans="1:11" ht="13.15" customHeight="1" x14ac:dyDescent="0.2">
      <c r="A60" s="16"/>
      <c r="B60" s="34" t="s">
        <v>38</v>
      </c>
      <c r="C60" s="50">
        <v>0</v>
      </c>
      <c r="D60" s="49">
        <v>0</v>
      </c>
      <c r="E60" s="17">
        <f t="shared" si="24"/>
        <v>0</v>
      </c>
      <c r="F60" s="2">
        <v>0</v>
      </c>
      <c r="G60" s="2">
        <v>0</v>
      </c>
      <c r="H60" s="18">
        <f t="shared" si="27"/>
        <v>0</v>
      </c>
      <c r="I60" s="2">
        <f t="shared" si="28"/>
        <v>0</v>
      </c>
      <c r="J60" s="17">
        <f t="shared" si="29"/>
        <v>0</v>
      </c>
      <c r="K60" s="58"/>
    </row>
    <row r="61" spans="1:11" ht="13.15" customHeight="1" x14ac:dyDescent="0.2">
      <c r="A61" s="16"/>
      <c r="B61" s="34" t="s">
        <v>39</v>
      </c>
      <c r="C61" s="50">
        <v>48252.52</v>
      </c>
      <c r="D61" s="49">
        <v>48252.52</v>
      </c>
      <c r="E61" s="17">
        <f t="shared" si="24"/>
        <v>48252.52</v>
      </c>
      <c r="F61" s="2">
        <f t="shared" si="25"/>
        <v>100</v>
      </c>
      <c r="G61" s="2">
        <f t="shared" si="26"/>
        <v>100</v>
      </c>
      <c r="H61" s="18">
        <f t="shared" si="27"/>
        <v>1.1446816243239613</v>
      </c>
      <c r="I61" s="2">
        <f t="shared" si="28"/>
        <v>0.33801352161544629</v>
      </c>
      <c r="J61" s="17">
        <f t="shared" si="29"/>
        <v>0</v>
      </c>
      <c r="K61" s="58"/>
    </row>
    <row r="62" spans="1:11" ht="13.15" customHeight="1" x14ac:dyDescent="0.2">
      <c r="A62" s="19" t="s">
        <v>24</v>
      </c>
      <c r="B62" s="35" t="s">
        <v>4</v>
      </c>
      <c r="C62" s="15">
        <f>C63+C64</f>
        <v>527781.82999999996</v>
      </c>
      <c r="D62" s="15">
        <f t="shared" ref="D62" si="30">D63+D64</f>
        <v>499508.36</v>
      </c>
      <c r="E62" s="15">
        <f t="shared" si="1"/>
        <v>499508.36</v>
      </c>
      <c r="F62" s="14">
        <f t="shared" si="7"/>
        <v>94.642962604453444</v>
      </c>
      <c r="G62" s="14">
        <f t="shared" si="9"/>
        <v>100</v>
      </c>
      <c r="H62" s="11">
        <f>E62/$E$62*100</f>
        <v>100</v>
      </c>
      <c r="I62" s="66">
        <f>SUM(E62/E$71*100)</f>
        <v>3.499103877682578</v>
      </c>
      <c r="J62" s="15">
        <f t="shared" ref="J62:J77" si="31">D62-E62</f>
        <v>0</v>
      </c>
      <c r="K62" s="58">
        <v>3.5</v>
      </c>
    </row>
    <row r="63" spans="1:11" s="12" customFormat="1" x14ac:dyDescent="0.2">
      <c r="A63" s="16" t="s">
        <v>44</v>
      </c>
      <c r="B63" s="33" t="s">
        <v>45</v>
      </c>
      <c r="C63" s="49">
        <v>527781.82999999996</v>
      </c>
      <c r="D63" s="49">
        <v>499508.36</v>
      </c>
      <c r="E63" s="17">
        <f t="shared" si="1"/>
        <v>499508.36</v>
      </c>
      <c r="F63" s="2">
        <f t="shared" si="7"/>
        <v>94.642962604453444</v>
      </c>
      <c r="G63" s="2">
        <f t="shared" si="9"/>
        <v>100</v>
      </c>
      <c r="H63" s="18">
        <f>E63/$E$62*100</f>
        <v>100</v>
      </c>
      <c r="I63" s="65">
        <f t="shared" si="28"/>
        <v>3.499103877682578</v>
      </c>
      <c r="J63" s="17">
        <f t="shared" si="31"/>
        <v>0</v>
      </c>
      <c r="K63" s="57"/>
    </row>
    <row r="64" spans="1:11" x14ac:dyDescent="0.2">
      <c r="A64" s="16" t="s">
        <v>72</v>
      </c>
      <c r="B64" s="33" t="s">
        <v>73</v>
      </c>
      <c r="C64" s="49">
        <v>0</v>
      </c>
      <c r="D64" s="49">
        <v>0</v>
      </c>
      <c r="E64" s="17">
        <f t="shared" si="1"/>
        <v>0</v>
      </c>
      <c r="F64" s="2">
        <v>0</v>
      </c>
      <c r="G64" s="2">
        <v>0</v>
      </c>
      <c r="H64" s="18">
        <f t="shared" ref="H64:H68" si="32">E64/$E$62*100</f>
        <v>0</v>
      </c>
      <c r="I64" s="65">
        <f t="shared" si="28"/>
        <v>0</v>
      </c>
      <c r="J64" s="17">
        <f t="shared" si="31"/>
        <v>0</v>
      </c>
      <c r="K64" s="58"/>
    </row>
    <row r="65" spans="1:11" s="12" customFormat="1" x14ac:dyDescent="0.2">
      <c r="A65" s="19" t="s">
        <v>33</v>
      </c>
      <c r="B65" s="32" t="s">
        <v>53</v>
      </c>
      <c r="C65" s="15">
        <f>C66</f>
        <v>100000</v>
      </c>
      <c r="D65" s="15">
        <f>D66</f>
        <v>0</v>
      </c>
      <c r="E65" s="15">
        <f t="shared" si="1"/>
        <v>0</v>
      </c>
      <c r="F65" s="14">
        <v>0</v>
      </c>
      <c r="G65" s="14">
        <v>0</v>
      </c>
      <c r="H65" s="18">
        <f t="shared" si="32"/>
        <v>0</v>
      </c>
      <c r="I65" s="14">
        <f t="shared" ref="I65:I70" si="33">SUM(E65/E$71*100)</f>
        <v>0</v>
      </c>
      <c r="J65" s="15">
        <f t="shared" si="31"/>
        <v>0</v>
      </c>
      <c r="K65" s="57"/>
    </row>
    <row r="66" spans="1:11" x14ac:dyDescent="0.2">
      <c r="A66" s="16" t="s">
        <v>70</v>
      </c>
      <c r="B66" s="33" t="s">
        <v>54</v>
      </c>
      <c r="C66" s="17">
        <v>100000</v>
      </c>
      <c r="D66" s="17">
        <v>0</v>
      </c>
      <c r="E66" s="17">
        <f t="shared" si="1"/>
        <v>0</v>
      </c>
      <c r="F66" s="2">
        <v>0</v>
      </c>
      <c r="G66" s="2">
        <v>0</v>
      </c>
      <c r="H66" s="18">
        <f t="shared" si="32"/>
        <v>0</v>
      </c>
      <c r="I66" s="2">
        <f t="shared" si="33"/>
        <v>0</v>
      </c>
      <c r="J66" s="17">
        <f t="shared" si="31"/>
        <v>0</v>
      </c>
      <c r="K66" s="58"/>
    </row>
    <row r="67" spans="1:11" s="12" customFormat="1" ht="24" x14ac:dyDescent="0.2">
      <c r="A67" s="19" t="s">
        <v>56</v>
      </c>
      <c r="B67" s="40" t="s">
        <v>58</v>
      </c>
      <c r="C67" s="15">
        <f>C68</f>
        <v>2000</v>
      </c>
      <c r="D67" s="15">
        <f>D68</f>
        <v>0</v>
      </c>
      <c r="E67" s="15">
        <f t="shared" si="1"/>
        <v>0</v>
      </c>
      <c r="F67" s="14">
        <f t="shared" si="7"/>
        <v>0</v>
      </c>
      <c r="G67" s="14">
        <v>0</v>
      </c>
      <c r="H67" s="18">
        <f t="shared" si="32"/>
        <v>0</v>
      </c>
      <c r="I67" s="14">
        <f t="shared" si="33"/>
        <v>0</v>
      </c>
      <c r="J67" s="15">
        <f t="shared" si="31"/>
        <v>0</v>
      </c>
      <c r="K67" s="57"/>
    </row>
    <row r="68" spans="1:11" s="12" customFormat="1" ht="24" x14ac:dyDescent="0.2">
      <c r="A68" s="16" t="s">
        <v>57</v>
      </c>
      <c r="B68" s="41" t="s">
        <v>85</v>
      </c>
      <c r="C68" s="17">
        <v>2000</v>
      </c>
      <c r="D68" s="17">
        <v>0</v>
      </c>
      <c r="E68" s="17">
        <f t="shared" si="1"/>
        <v>0</v>
      </c>
      <c r="F68" s="2">
        <f t="shared" si="7"/>
        <v>0</v>
      </c>
      <c r="G68" s="2">
        <v>0</v>
      </c>
      <c r="H68" s="18">
        <f t="shared" si="32"/>
        <v>0</v>
      </c>
      <c r="I68" s="2">
        <f t="shared" si="33"/>
        <v>0</v>
      </c>
      <c r="J68" s="17">
        <f t="shared" si="31"/>
        <v>0</v>
      </c>
      <c r="K68" s="57"/>
    </row>
    <row r="69" spans="1:11" ht="36" x14ac:dyDescent="0.2">
      <c r="A69" s="19" t="s">
        <v>55</v>
      </c>
      <c r="B69" s="42" t="s">
        <v>86</v>
      </c>
      <c r="C69" s="15">
        <f>C70</f>
        <v>4128571.23</v>
      </c>
      <c r="D69" s="15">
        <f>D70</f>
        <v>2592482</v>
      </c>
      <c r="E69" s="15">
        <f t="shared" si="1"/>
        <v>2592482</v>
      </c>
      <c r="F69" s="14">
        <f t="shared" si="7"/>
        <v>62.793684681080336</v>
      </c>
      <c r="G69" s="14">
        <f t="shared" si="9"/>
        <v>100</v>
      </c>
      <c r="H69" s="11">
        <f>E69/$E$69*100</f>
        <v>100</v>
      </c>
      <c r="I69" s="14">
        <f t="shared" si="33"/>
        <v>18.160584577648081</v>
      </c>
      <c r="J69" s="15">
        <f t="shared" si="31"/>
        <v>0</v>
      </c>
      <c r="K69" s="58">
        <v>18.2</v>
      </c>
    </row>
    <row r="70" spans="1:11" ht="24" x14ac:dyDescent="0.2">
      <c r="A70" s="20">
        <v>1403</v>
      </c>
      <c r="B70" s="41" t="s">
        <v>87</v>
      </c>
      <c r="C70" s="49">
        <v>4128571.23</v>
      </c>
      <c r="D70" s="49">
        <v>2592482</v>
      </c>
      <c r="E70" s="17">
        <f t="shared" si="1"/>
        <v>2592482</v>
      </c>
      <c r="F70" s="2">
        <f t="shared" si="7"/>
        <v>62.793684681080336</v>
      </c>
      <c r="G70" s="2">
        <f t="shared" si="9"/>
        <v>100</v>
      </c>
      <c r="H70" s="18">
        <f>E70/$E$69*100</f>
        <v>100</v>
      </c>
      <c r="I70" s="2">
        <f t="shared" si="33"/>
        <v>18.160584577648081</v>
      </c>
      <c r="J70" s="17">
        <f t="shared" si="31"/>
        <v>0</v>
      </c>
      <c r="K70" s="58"/>
    </row>
    <row r="71" spans="1:11" ht="13.15" customHeight="1" x14ac:dyDescent="0.2">
      <c r="A71" s="13"/>
      <c r="B71" s="35" t="s">
        <v>95</v>
      </c>
      <c r="C71" s="15">
        <f>C13+C30+C35+C38+C46+C50+C52+C62+C65+C68+C69</f>
        <v>21491786.84</v>
      </c>
      <c r="D71" s="15">
        <f>D13+D30+D35+D46+D52+D62+D65+D67+D69+D38+D50</f>
        <v>14275322.409999998</v>
      </c>
      <c r="E71" s="15">
        <f>D71</f>
        <v>14275322.409999998</v>
      </c>
      <c r="F71" s="14">
        <f>E71*100/C71</f>
        <v>66.422222201790632</v>
      </c>
      <c r="G71" s="14">
        <f t="shared" si="9"/>
        <v>100</v>
      </c>
      <c r="H71" s="11">
        <f>E71/$E$71*100</f>
        <v>100</v>
      </c>
      <c r="I71" s="55">
        <v>100</v>
      </c>
      <c r="J71" s="15">
        <f t="shared" si="31"/>
        <v>0</v>
      </c>
      <c r="K71" s="58">
        <f>SUM(K13:K69)</f>
        <v>100</v>
      </c>
    </row>
    <row r="72" spans="1:11" ht="13.15" customHeight="1" x14ac:dyDescent="0.2">
      <c r="A72" s="13"/>
      <c r="B72" s="32" t="s">
        <v>97</v>
      </c>
      <c r="C72" s="48">
        <f>C73+C74+C75</f>
        <v>10905223.17</v>
      </c>
      <c r="D72" s="48">
        <f>D73+D74+D75</f>
        <v>8857113.0099999998</v>
      </c>
      <c r="E72" s="15">
        <f t="shared" si="1"/>
        <v>8857113.0099999998</v>
      </c>
      <c r="F72" s="14">
        <f t="shared" si="7"/>
        <v>81.218998198640264</v>
      </c>
      <c r="G72" s="14">
        <f t="shared" si="9"/>
        <v>100</v>
      </c>
      <c r="H72" s="11"/>
      <c r="I72" s="14">
        <f>SUM(E72/E$71*100)</f>
        <v>62.04492449008022</v>
      </c>
      <c r="J72" s="15">
        <f t="shared" si="31"/>
        <v>0</v>
      </c>
      <c r="K72" s="58"/>
    </row>
    <row r="73" spans="1:11" ht="13.15" customHeight="1" x14ac:dyDescent="0.2">
      <c r="A73" s="21"/>
      <c r="B73" s="43" t="s">
        <v>38</v>
      </c>
      <c r="C73" s="52">
        <f>C55+C33+C24+C19</f>
        <v>8460156.8900000006</v>
      </c>
      <c r="D73" s="52">
        <f>D55+D33+D24+D19</f>
        <v>6657335.3700000001</v>
      </c>
      <c r="E73" s="17">
        <f t="shared" si="1"/>
        <v>6657335.3700000001</v>
      </c>
      <c r="F73" s="2">
        <f t="shared" si="7"/>
        <v>78.6904481389588</v>
      </c>
      <c r="G73" s="2">
        <f t="shared" si="9"/>
        <v>100</v>
      </c>
      <c r="H73" s="18"/>
      <c r="I73" s="2">
        <f>SUM(E73/E$71*100)</f>
        <v>46.635271546206717</v>
      </c>
      <c r="J73" s="17">
        <f t="shared" si="31"/>
        <v>0</v>
      </c>
      <c r="K73" s="58"/>
    </row>
    <row r="74" spans="1:11" ht="13.15" customHeight="1" x14ac:dyDescent="0.2">
      <c r="A74" s="21"/>
      <c r="B74" s="43" t="s">
        <v>39</v>
      </c>
      <c r="C74" s="52">
        <f>C56+C34+C25+C20+C59</f>
        <v>2365826.9500000002</v>
      </c>
      <c r="D74" s="52">
        <f>D56+D34+D25+D20+D61</f>
        <v>2141120.48</v>
      </c>
      <c r="E74" s="17">
        <f t="shared" si="1"/>
        <v>2141120.48</v>
      </c>
      <c r="F74" s="2">
        <f t="shared" si="7"/>
        <v>90.501990435099231</v>
      </c>
      <c r="G74" s="2">
        <f t="shared" si="9"/>
        <v>100</v>
      </c>
      <c r="H74" s="18"/>
      <c r="I74" s="2">
        <f>SUM(E74/E$71*100)</f>
        <v>14.998753923064637</v>
      </c>
      <c r="J74" s="17">
        <f t="shared" si="31"/>
        <v>0</v>
      </c>
      <c r="K74" s="58"/>
    </row>
    <row r="75" spans="1:11" ht="13.15" customHeight="1" x14ac:dyDescent="0.2">
      <c r="A75" s="21"/>
      <c r="B75" s="43" t="s">
        <v>106</v>
      </c>
      <c r="C75" s="52">
        <f>C57+C21+C26</f>
        <v>79239.33</v>
      </c>
      <c r="D75" s="52">
        <f>D57+D21+D26</f>
        <v>58657.16</v>
      </c>
      <c r="E75" s="17">
        <f t="shared" si="1"/>
        <v>58657.16</v>
      </c>
      <c r="F75" s="2">
        <f t="shared" si="7"/>
        <v>74.025310410878035</v>
      </c>
      <c r="G75" s="2">
        <v>0</v>
      </c>
      <c r="H75" s="18"/>
      <c r="I75" s="2">
        <f>SUM(E75/E$71*100)</f>
        <v>0.4108990208088758</v>
      </c>
      <c r="J75" s="17">
        <f t="shared" si="31"/>
        <v>0</v>
      </c>
      <c r="K75" s="58"/>
    </row>
    <row r="76" spans="1:11" ht="13.15" customHeight="1" x14ac:dyDescent="0.2">
      <c r="A76" s="21"/>
      <c r="B76" s="43" t="s">
        <v>71</v>
      </c>
      <c r="C76" s="54">
        <v>1347300.14</v>
      </c>
      <c r="D76" s="54">
        <v>1113018.17</v>
      </c>
      <c r="E76" s="54">
        <f>D76</f>
        <v>1113018.17</v>
      </c>
      <c r="F76" s="2">
        <f t="shared" si="7"/>
        <v>82.611003810925169</v>
      </c>
      <c r="G76" s="2">
        <f t="shared" si="9"/>
        <v>100</v>
      </c>
      <c r="H76" s="18"/>
      <c r="I76" s="2">
        <f>E76/E$71*100</f>
        <v>7.7967988255054754</v>
      </c>
      <c r="J76" s="17">
        <f t="shared" si="31"/>
        <v>0</v>
      </c>
      <c r="K76" s="58"/>
    </row>
    <row r="77" spans="1:11" ht="13.15" customHeight="1" x14ac:dyDescent="0.2">
      <c r="A77" s="21"/>
      <c r="B77" s="28" t="s">
        <v>11</v>
      </c>
      <c r="C77" s="54">
        <v>408200</v>
      </c>
      <c r="D77" s="54">
        <v>0</v>
      </c>
      <c r="E77" s="17">
        <f t="shared" si="1"/>
        <v>0</v>
      </c>
      <c r="F77" s="2">
        <f t="shared" si="7"/>
        <v>0</v>
      </c>
      <c r="G77" s="2">
        <v>0</v>
      </c>
      <c r="H77" s="18"/>
      <c r="I77" s="2">
        <f>SUM(E77/E$71*100)</f>
        <v>0</v>
      </c>
      <c r="J77" s="17">
        <f t="shared" si="31"/>
        <v>0</v>
      </c>
      <c r="K77" s="58"/>
    </row>
    <row r="78" spans="1:11" ht="13.15" customHeight="1" x14ac:dyDescent="0.2">
      <c r="A78" s="21"/>
      <c r="B78" s="44" t="s">
        <v>5</v>
      </c>
      <c r="C78" s="17">
        <f>C84-C71</f>
        <v>-348272.4299999997</v>
      </c>
      <c r="D78" s="17">
        <f>D84-D71</f>
        <v>106199.19000000134</v>
      </c>
      <c r="E78" s="17">
        <f>E84-E71</f>
        <v>107270.77000000142</v>
      </c>
      <c r="F78" s="14"/>
      <c r="G78" s="2"/>
      <c r="H78" s="47"/>
      <c r="I78" s="47"/>
      <c r="J78" s="23"/>
      <c r="K78" s="58"/>
    </row>
    <row r="79" spans="1:11" ht="13.15" customHeight="1" x14ac:dyDescent="0.2">
      <c r="A79" s="21"/>
      <c r="B79" s="44" t="s">
        <v>28</v>
      </c>
      <c r="C79" s="17">
        <v>0</v>
      </c>
      <c r="D79" s="17">
        <v>0</v>
      </c>
      <c r="E79" s="17">
        <v>0</v>
      </c>
      <c r="F79" s="29"/>
      <c r="G79" s="29"/>
      <c r="H79" s="23"/>
      <c r="I79" s="23"/>
      <c r="J79" s="23"/>
      <c r="K79" s="58"/>
    </row>
    <row r="80" spans="1:11" ht="13.15" customHeight="1" x14ac:dyDescent="0.2">
      <c r="A80" s="21"/>
      <c r="B80" s="44" t="s">
        <v>12</v>
      </c>
      <c r="C80" s="17">
        <v>21000</v>
      </c>
      <c r="D80" s="17">
        <v>0</v>
      </c>
      <c r="E80" s="17">
        <v>0</v>
      </c>
      <c r="F80" s="30"/>
      <c r="G80" s="22"/>
      <c r="H80" s="23"/>
      <c r="I80" s="23"/>
      <c r="J80" s="23"/>
      <c r="K80" s="58"/>
    </row>
    <row r="81" spans="1:11" ht="13.15" customHeight="1" x14ac:dyDescent="0.2">
      <c r="A81" s="21"/>
      <c r="B81" s="44" t="s">
        <v>10</v>
      </c>
      <c r="C81" s="17">
        <f>C82+C83</f>
        <v>327272.4299999997</v>
      </c>
      <c r="D81" s="17">
        <f>SUM(D82+D83)</f>
        <v>-106199.19000000134</v>
      </c>
      <c r="E81" s="17">
        <f>E82+E83</f>
        <v>-107270.76999999955</v>
      </c>
      <c r="F81" s="30"/>
      <c r="G81" s="22"/>
      <c r="H81" s="23"/>
      <c r="I81" s="23"/>
      <c r="J81" s="23"/>
      <c r="K81" s="58"/>
    </row>
    <row r="82" spans="1:11" ht="13.15" customHeight="1" x14ac:dyDescent="0.2">
      <c r="A82" s="21"/>
      <c r="B82" s="43" t="s">
        <v>88</v>
      </c>
      <c r="C82" s="17">
        <f>-C84-C80</f>
        <v>-21164514.41</v>
      </c>
      <c r="D82" s="17">
        <f>-D84-D80</f>
        <v>-14381521.6</v>
      </c>
      <c r="E82" s="53">
        <v>-14409389.77</v>
      </c>
      <c r="F82" s="30"/>
      <c r="G82" s="22"/>
      <c r="H82" s="23"/>
      <c r="I82" s="23"/>
      <c r="J82" s="23"/>
      <c r="K82" s="58"/>
    </row>
    <row r="83" spans="1:11" ht="13.15" customHeight="1" x14ac:dyDescent="0.2">
      <c r="A83" s="21"/>
      <c r="B83" s="43" t="s">
        <v>89</v>
      </c>
      <c r="C83" s="17">
        <f>C71+C79</f>
        <v>21491786.84</v>
      </c>
      <c r="D83" s="17">
        <f>D71+D79</f>
        <v>14275322.409999998</v>
      </c>
      <c r="E83" s="53">
        <v>14302119</v>
      </c>
      <c r="F83" s="30"/>
      <c r="G83" s="22"/>
      <c r="H83" s="23"/>
      <c r="I83" s="23"/>
      <c r="J83" s="23"/>
      <c r="K83" s="58"/>
    </row>
    <row r="84" spans="1:11" ht="13.15" customHeight="1" x14ac:dyDescent="0.2">
      <c r="A84" s="24"/>
      <c r="B84" s="45" t="s">
        <v>96</v>
      </c>
      <c r="C84" s="15">
        <v>21143514.41</v>
      </c>
      <c r="D84" s="15">
        <v>14381521.6</v>
      </c>
      <c r="E84" s="15">
        <v>14382593.18</v>
      </c>
      <c r="F84" s="30"/>
      <c r="G84" s="22"/>
      <c r="H84" s="23"/>
      <c r="I84" s="25"/>
      <c r="J84" s="23"/>
      <c r="K84" s="58"/>
    </row>
    <row r="85" spans="1:11" x14ac:dyDescent="0.2">
      <c r="A85" s="26"/>
      <c r="B85" s="44" t="s">
        <v>34</v>
      </c>
      <c r="C85" s="17">
        <v>17979948.870000001</v>
      </c>
      <c r="D85" s="17">
        <v>13916176.27</v>
      </c>
      <c r="E85" s="17">
        <v>13916176.27</v>
      </c>
      <c r="F85" s="30"/>
      <c r="G85" s="22"/>
      <c r="H85" s="23"/>
      <c r="I85" s="25"/>
      <c r="J85" s="23"/>
      <c r="K85" s="58"/>
    </row>
    <row r="86" spans="1:11" x14ac:dyDescent="0.2">
      <c r="A86" s="26"/>
      <c r="B86" s="44" t="s">
        <v>101</v>
      </c>
      <c r="C86" s="17">
        <f>C84-C85</f>
        <v>3163565.5399999991</v>
      </c>
      <c r="D86" s="17">
        <f>D84-D85</f>
        <v>465345.33000000007</v>
      </c>
      <c r="E86" s="17">
        <f>E84-E85</f>
        <v>466416.91000000015</v>
      </c>
      <c r="F86" s="30"/>
      <c r="G86" s="22"/>
      <c r="H86" s="23"/>
      <c r="I86" s="25"/>
      <c r="J86" s="23"/>
      <c r="K86" s="58"/>
    </row>
    <row r="87" spans="1:11" x14ac:dyDescent="0.2">
      <c r="A87" s="21"/>
      <c r="B87" s="46" t="s">
        <v>90</v>
      </c>
      <c r="C87" s="17"/>
      <c r="D87" s="17"/>
      <c r="E87" s="17">
        <v>61.1</v>
      </c>
      <c r="F87" s="29"/>
      <c r="G87" s="22"/>
      <c r="H87" s="23"/>
      <c r="I87" s="23"/>
      <c r="J87" s="23"/>
      <c r="K87" s="58"/>
    </row>
    <row r="88" spans="1:11" x14ac:dyDescent="0.2">
      <c r="B88" s="6"/>
      <c r="F88" s="5"/>
      <c r="G88" s="6"/>
    </row>
    <row r="89" spans="1:11" x14ac:dyDescent="0.2">
      <c r="B89" s="6"/>
      <c r="C89" s="6"/>
      <c r="D89" s="6"/>
      <c r="E89" s="6"/>
      <c r="F89" s="6"/>
      <c r="G89" s="6"/>
    </row>
    <row r="90" spans="1:11" x14ac:dyDescent="0.2">
      <c r="B90" s="6"/>
      <c r="C90" s="27"/>
      <c r="D90" s="27"/>
      <c r="E90" s="27"/>
      <c r="F90" s="6"/>
      <c r="G90" s="6"/>
    </row>
    <row r="91" spans="1:11" x14ac:dyDescent="0.2">
      <c r="B91" s="6"/>
      <c r="C91" s="27"/>
      <c r="D91" s="27"/>
      <c r="E91" s="27"/>
      <c r="F91" s="6"/>
    </row>
    <row r="92" spans="1:11" x14ac:dyDescent="0.2">
      <c r="B92" s="6"/>
      <c r="C92" s="6"/>
      <c r="D92" s="6"/>
      <c r="E92" s="6"/>
      <c r="F92" s="6"/>
    </row>
  </sheetData>
  <autoFilter ref="A12:K83" xr:uid="{00000000-0009-0000-0000-000000000000}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4" orientation="portrait" horizontalDpi="120" verticalDpi="72" r:id="rId1"/>
  <headerFooter alignWithMargins="0"/>
  <rowBreaks count="1" manualBreakCount="1">
    <brk id="8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2025-11-19T05:57:28Z</cp:lastPrinted>
  <dcterms:created xsi:type="dcterms:W3CDTF">2000-08-14T07:55:15Z</dcterms:created>
  <dcterms:modified xsi:type="dcterms:W3CDTF">2025-11-20T02:20:33Z</dcterms:modified>
</cp:coreProperties>
</file>